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3"/>
  <workbookPr/>
  <mc:AlternateContent xmlns:mc="http://schemas.openxmlformats.org/markup-compatibility/2006">
    <mc:Choice Requires="x15">
      <x15ac:absPath xmlns:x15ac="http://schemas.microsoft.com/office/spreadsheetml/2010/11/ac" url="/Users/yaritzaibarra/Desktop/"/>
    </mc:Choice>
  </mc:AlternateContent>
  <xr:revisionPtr revIDLastSave="0" documentId="13_ncr:1_{50CC207D-27A2-BB47-86B7-9D629BE6AF69}" xr6:coauthVersionLast="47" xr6:coauthVersionMax="47" xr10:uidLastSave="{00000000-0000-0000-0000-000000000000}"/>
  <bookViews>
    <workbookView xWindow="0" yWindow="600" windowWidth="22520" windowHeight="12420" tabRatio="500" xr2:uid="{00000000-000D-0000-FFFF-FFFF00000000}"/>
  </bookViews>
  <sheets>
    <sheet name="Rating Scorecard" sheetId="1" r:id="rId1"/>
    <sheet name="Rating Scale &amp; Weights" sheetId="2" r:id="rId2"/>
    <sheet name="Methodology &amp; Limitations" sheetId="3" r:id="rId3"/>
    <sheet name="Instructions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12" i="2" l="1"/>
  <c r="P6" i="2"/>
  <c r="P5" i="2"/>
  <c r="P4" i="2"/>
  <c r="P12" i="1"/>
  <c r="O12" i="1"/>
  <c r="N12" i="1"/>
  <c r="S12" i="1" s="1"/>
  <c r="M12" i="1"/>
  <c r="R12" i="1" s="1"/>
  <c r="L12" i="1"/>
  <c r="Q12" i="1" s="1"/>
  <c r="K12" i="1"/>
  <c r="J12" i="1"/>
  <c r="P11" i="1"/>
  <c r="O11" i="1"/>
  <c r="N11" i="1"/>
  <c r="S11" i="1" s="1"/>
  <c r="M11" i="1"/>
  <c r="R11" i="1" s="1"/>
  <c r="L11" i="1"/>
  <c r="Q11" i="1" s="1"/>
  <c r="K11" i="1"/>
  <c r="J11" i="1"/>
  <c r="P10" i="1"/>
  <c r="O10" i="1"/>
  <c r="N10" i="1"/>
  <c r="S10" i="1" s="1"/>
  <c r="M10" i="1"/>
  <c r="R10" i="1" s="1"/>
  <c r="L10" i="1"/>
  <c r="Q10" i="1" s="1"/>
  <c r="K10" i="1"/>
  <c r="J10" i="1"/>
  <c r="P9" i="1"/>
  <c r="O9" i="1"/>
  <c r="N9" i="1"/>
  <c r="S9" i="1" s="1"/>
  <c r="M9" i="1"/>
  <c r="R9" i="1" s="1"/>
  <c r="L9" i="1"/>
  <c r="Q9" i="1" s="1"/>
  <c r="K9" i="1"/>
  <c r="J9" i="1"/>
  <c r="P8" i="1"/>
  <c r="O8" i="1"/>
  <c r="N8" i="1"/>
  <c r="S8" i="1" s="1"/>
  <c r="M8" i="1"/>
  <c r="R8" i="1" s="1"/>
  <c r="L8" i="1"/>
  <c r="Q8" i="1" s="1"/>
  <c r="K8" i="1"/>
  <c r="J8" i="1"/>
  <c r="P7" i="1"/>
  <c r="O7" i="1"/>
  <c r="N7" i="1"/>
  <c r="S7" i="1" s="1"/>
  <c r="M7" i="1"/>
  <c r="R7" i="1" s="1"/>
  <c r="L7" i="1"/>
  <c r="Q7" i="1" s="1"/>
  <c r="K7" i="1"/>
  <c r="J7" i="1"/>
  <c r="P6" i="1"/>
  <c r="O6" i="1"/>
  <c r="T6" i="1" s="1"/>
  <c r="V6" i="1" s="1"/>
  <c r="N6" i="1"/>
  <c r="S6" i="1" s="1"/>
  <c r="M6" i="1"/>
  <c r="R6" i="1" s="1"/>
  <c r="L6" i="1"/>
  <c r="Q6" i="1" s="1"/>
  <c r="K6" i="1"/>
  <c r="J6" i="1"/>
  <c r="P5" i="1"/>
  <c r="O5" i="1"/>
  <c r="N5" i="1"/>
  <c r="S5" i="1" s="1"/>
  <c r="M5" i="1"/>
  <c r="R5" i="1" s="1"/>
  <c r="L5" i="1"/>
  <c r="Q5" i="1" s="1"/>
  <c r="K5" i="1"/>
  <c r="J5" i="1"/>
  <c r="T11" i="1" l="1"/>
  <c r="V11" i="1" s="1"/>
  <c r="Y6" i="1"/>
  <c r="T5" i="1"/>
  <c r="V5" i="1" s="1"/>
  <c r="T10" i="1"/>
  <c r="V10" i="1" s="1"/>
  <c r="T9" i="1"/>
  <c r="V9" i="1" s="1"/>
  <c r="T12" i="1"/>
  <c r="V12" i="1" s="1"/>
  <c r="T8" i="1"/>
  <c r="V8" i="1" s="1"/>
  <c r="T7" i="1"/>
  <c r="V7" i="1" s="1"/>
  <c r="A9" i="1" l="1"/>
  <c r="Y9" i="1"/>
  <c r="Y12" i="1"/>
  <c r="A12" i="1"/>
  <c r="Y10" i="1"/>
  <c r="A10" i="1"/>
  <c r="Y8" i="1"/>
  <c r="A8" i="1"/>
  <c r="AA6" i="1"/>
  <c r="Z6" i="1"/>
  <c r="A6" i="1"/>
  <c r="A5" i="1"/>
  <c r="Y5" i="1"/>
  <c r="A7" i="1"/>
  <c r="Y7" i="1"/>
  <c r="A11" i="1"/>
  <c r="Y11" i="1"/>
  <c r="AA11" i="1" l="1"/>
  <c r="Z11" i="1"/>
  <c r="AA10" i="1"/>
  <c r="Z10" i="1"/>
  <c r="AA7" i="1"/>
  <c r="Z7" i="1"/>
  <c r="AA5" i="1"/>
  <c r="Z5" i="1"/>
  <c r="AA8" i="1"/>
  <c r="Z8" i="1"/>
  <c r="Z12" i="1"/>
  <c r="AA12" i="1"/>
  <c r="Z9" i="1"/>
  <c r="AA9" i="1"/>
</calcChain>
</file>

<file path=xl/sharedStrings.xml><?xml version="1.0" encoding="utf-8"?>
<sst xmlns="http://schemas.openxmlformats.org/spreadsheetml/2006/main" count="113" uniqueCount="102">
  <si>
    <t>Rank</t>
  </si>
  <si>
    <t>Company</t>
  </si>
  <si>
    <t>Sector</t>
  </si>
  <si>
    <t>Revenue ($mm)</t>
  </si>
  <si>
    <t>Prior Yr Revenue ($mm)</t>
  </si>
  <si>
    <t>EBITDA ($mm)</t>
  </si>
  <si>
    <t>Interest Exp. ($mm)</t>
  </si>
  <si>
    <t>Total Debt ($mm)</t>
  </si>
  <si>
    <t>Taxes ($mm)</t>
  </si>
  <si>
    <t>Debt/EBITDA (x)</t>
  </si>
  <si>
    <t>EBITDA/Interest (x)</t>
  </si>
  <si>
    <t>EBITDA Margin (%)</t>
  </si>
  <si>
    <t>FFO/Debt (%)</t>
  </si>
  <si>
    <t>Revenue Growth (%)</t>
  </si>
  <si>
    <t>Leverage Score</t>
  </si>
  <si>
    <t>Coverage Score</t>
  </si>
  <si>
    <t>Margin Score</t>
  </si>
  <si>
    <t>FFO/Debt Score</t>
  </si>
  <si>
    <t>Growth Score</t>
  </si>
  <si>
    <t>Quant Weighted Score</t>
  </si>
  <si>
    <t>Business Profile Score (1-9)</t>
  </si>
  <si>
    <t>Blended Score</t>
  </si>
  <si>
    <t>Notching Adj. (-2..+2)</t>
  </si>
  <si>
    <t>Notching Reason</t>
  </si>
  <si>
    <t>Final Score</t>
  </si>
  <si>
    <t>Final Rating</t>
  </si>
  <si>
    <t>Rating Grade</t>
  </si>
  <si>
    <t>Alpha Industrials</t>
  </si>
  <si>
    <t>Industrial</t>
  </si>
  <si>
    <t>Beacon Retail Co.</t>
  </si>
  <si>
    <t>Cascade Utilities</t>
  </si>
  <si>
    <t>Utility</t>
  </si>
  <si>
    <t>regulated monopoly, strong parent support</t>
  </si>
  <si>
    <t>Delta Tech Corp</t>
  </si>
  <si>
    <t>Tech / Growth</t>
  </si>
  <si>
    <t>Everline Energy</t>
  </si>
  <si>
    <t>subordinated debt at opco</t>
  </si>
  <si>
    <t>Foxglove Media</t>
  </si>
  <si>
    <t>Granite Materials</t>
  </si>
  <si>
    <t>Harbor Airlines</t>
  </si>
  <si>
    <t>event risk: pending litigation settlement</t>
  </si>
  <si>
    <t>Legend: blue text = editable inputs (financials, Sector dropdown, Business Profile Score, Notching) | green text = formulas linking to 'Rating Scale &amp; Weights' | black text = local formulas. Final Score = ROUND(Blended Score) + Notching, clipped to 1-9.</t>
  </si>
  <si>
    <t>Rating Factor Breakpoints, Sector Weights, Blend &amp; Scale (editable assumptions)</t>
  </si>
  <si>
    <t>Blue cells are the levers driving every formula on the Rating Scorecard sheet.</t>
  </si>
  <si>
    <t>Score</t>
  </si>
  <si>
    <t>Leverage: Debt/EBITDA ≤</t>
  </si>
  <si>
    <t>Coverage: EBITDA/Interest ≥</t>
  </si>
  <si>
    <t>Margin: EBITDA Margin ≥</t>
  </si>
  <si>
    <t>FFO/Debt ≥</t>
  </si>
  <si>
    <t>Revenue Growth ≥</t>
  </si>
  <si>
    <t>Moody's-Style Rating</t>
  </si>
  <si>
    <t>Leverage Wt</t>
  </si>
  <si>
    <t>Coverage Wt</t>
  </si>
  <si>
    <t>Margin Wt</t>
  </si>
  <si>
    <t>FFO/Debt Wt</t>
  </si>
  <si>
    <t>Growth Wt</t>
  </si>
  <si>
    <t>Total</t>
  </si>
  <si>
    <t>Aaa</t>
  </si>
  <si>
    <t>Aa</t>
  </si>
  <si>
    <t>A</t>
  </si>
  <si>
    <t>Baa</t>
  </si>
  <si>
    <t>Ba</t>
  </si>
  <si>
    <t>Each sector's weights must total 100%. Different industries emphasize different ratios (e.g. utilities lean on coverage/FFO over raw leverage).</t>
  </si>
  <si>
    <t>B</t>
  </si>
  <si>
    <t>Quant / Qualitative Blend</t>
  </si>
  <si>
    <t>Caa</t>
  </si>
  <si>
    <t>Quantitative Weight</t>
  </si>
  <si>
    <t>Ca</t>
  </si>
  <si>
    <t>Qualitative Weight (Business Profile)</t>
  </si>
  <si>
    <t>Score 9 = any value beyond the Score-8 breakpoint (weakest bucket). Illustrative / educational, not Moody's official published rating factors.</t>
  </si>
  <si>
    <t>C</t>
  </si>
  <si>
    <t>Score 1-4 = Investment Grade. Score 5-9 = Speculative Grade.</t>
  </si>
  <si>
    <t>Methodology &amp; Limitations</t>
  </si>
  <si>
    <t>How the score is calculated, and what this model cannot see.</t>
  </si>
  <si>
    <t>HOW THE RATING IS CALCULATED</t>
  </si>
  <si>
    <t>•  1. Five ratios are computed per company: Debt/EBITDA (leverage), EBITDA/Interest (coverage), EBITDA Margin (profitability), FFO/Debt (cash-flow adequacy), and Revenue Growth.</t>
  </si>
  <si>
    <t>•  2. Each ratio is scored 1 (Aaa, strongest) to 9 (C, weakest) via the breakpoint tables on the 'Rating Scale &amp; Weights' tab.</t>
  </si>
  <si>
    <t>•  3. The five scores are combined into a Quantitative Weighted Score using SECTOR-SPECIFIC weights (Industrial / Utility / Tech-Growth), since different industries emphasize different ratios.</t>
  </si>
  <si>
    <t>•  4. The Quantitative Score is blended with a manually-supplied Business Profile Score (1-9, qualitative judgment) using the Quant/Qualitative Blend weights (default 70% / 30%).</t>
  </si>
  <si>
    <t>•  5. A Notching Adjustment (-2 to +2, manual input) is added for structural, legal, or event-risk factors not captured by the ratios (e.g. subordination, parent support, pending litigation).</t>
  </si>
  <si>
    <t>•  6. The result is rounded and clipped to 1-9, then mapped to a Moody's-style letter rating.</t>
  </si>
  <si>
    <t>WHAT THIS MODEL DOES NOT CAPTURE (vs. a real Moody's rating)</t>
  </si>
  <si>
    <t>•  Qualitative judgment is a single manual 1-9 input here, not full analyst assessment of management quality, governance, competitive position, or country risk.</t>
  </si>
  <si>
    <t>•  Sector weighting grids (Industrial / Utility / Tech-Growth) are illustrative presets, not Moody's real, far more granular, proprietary sector-specific methodologies.</t>
  </si>
  <si>
    <t>•  Breakpoint thresholds are reasonable, commonly-cited educational approximations, not Moody's actual published or unpublished factor tables.</t>
  </si>
  <si>
    <t>•  Notching here is a single manual adjustment; real notching applies rules-based treatment of subordination, guarantees, and parent/subsidiary support in far more granular ways.</t>
  </si>
  <si>
    <t>•  No forward-looking adjustment: real ratings often reflect where an analyst expects trends to go, not just trailing financials.</t>
  </si>
  <si>
    <t>•  No default/transition-rate calibration: real letter ratings are calibrated historically to observed default rates per category; here the letters are a rank-ordering label, not probability-calibrated.</t>
  </si>
  <si>
    <t>INTENDED USE</t>
  </si>
  <si>
    <t>•  This workbook is for learning the MECHANICS of a rating scorecard, and for coursework / portfolio practice. It is not a substitute for an actual credit rating and should not inform real investment or lending decisions.</t>
  </si>
  <si>
    <t>How This Workbook Works</t>
  </si>
  <si>
    <t>1. Rating Scorecard tab: enter a company's Sector (dropdown), Revenue, Prior Year Revenue, EBITDA, Interest Expense, Total Debt, Taxes, Business Profile Score (1-9), and Notching Adjustment (-2..+2) in the blue input cells. Everything else recalculates automatically.</t>
  </si>
  <si>
    <t>2. Five ratios are computed: Debt/EBITDA (leverage), EBITDA/Interest (coverage), EBITDA Margin, FFO/Debt, and Revenue Growth.</t>
  </si>
  <si>
    <t>3. Each ratio is scored 1 (Aaa, strongest) to 9 (C, weakest) using the breakpoint tables on the 'Rating Scale &amp; Weights' tab.</t>
  </si>
  <si>
    <t>4. The five factor scores are combined into a Quant Weighted Score using SECTOR-SPECIFIC weights from the 'Rating Scale &amp; Weights' tab (weights depend on the Sector you selected for that row).</t>
  </si>
  <si>
    <t>5. The Quant Weighted Score is blended with the Business Profile Score (qualitative input) using the Quant/Qualitative Blend weights (default 70%/30%), producing the Blended Score.</t>
  </si>
  <si>
    <t>7. To add a company: insert a row within the data range, fill in the blue input cells, and copy the formulas from an adjacent row across the new row.</t>
  </si>
  <si>
    <t>9. See the 'Methodology &amp; Limitations' tab for a full write-up of what this model captures and what it does not, compared to a real rating agency process.</t>
  </si>
  <si>
    <t>Yariverse Corporate Credit Rating Scorecard</t>
  </si>
  <si>
    <t>Quantitative factor grid + qualitative overlay + notching - educational / practice model (illustrative thresholds, not Moody's official published rating factors)</t>
  </si>
  <si>
    <t>8. To recalibrate the model: edit the breakpoints, sector weights, or blend weights on the 'Rating Scale &amp; Weights' tab - every score and rating on the Scorecard tab updates automatically.</t>
  </si>
  <si>
    <t>6. The Notching Adjustment is added to the rounded Blended Score to produce the Final Score (1-9), which is mapped to style letter rating via INDEX/MATCH.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</si>
</sst>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#,##0"/>
    <numFmt numFmtId="165" formatCode="0.00\x"/>
    <numFmt numFmtId="166" formatCode="0.0%"/>
  </numFmts>
  <fonts count="9" x14ac:knownFonts="1">
    <font>
      <sz val="11"/>
      <color theme="1"/>
      <name val="Calibri"/>
      <family val="2"/>
      <charset val="1"/>
    </font>
    <font>
      <b/>
      <sz val="16"/>
      <color rgb="FFD96A97"/>
      <name val="Arial"/>
      <family val="2"/>
    </font>
    <font>
      <i/>
      <sz val="10"/>
      <color rgb="FFD96A97"/>
      <name val="Arial"/>
      <family val="2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sz val="10"/>
      <color rgb="FF0000FF"/>
      <name val="Arial"/>
      <family val="2"/>
    </font>
    <font>
      <sz val="10"/>
      <color rgb="FF008000"/>
      <name val="Arial"/>
      <family val="2"/>
    </font>
    <font>
      <b/>
      <sz val="10"/>
      <color rgb="FFFFFFFF"/>
      <name val="Arial"/>
      <family val="2"/>
    </font>
    <font>
      <b/>
      <sz val="10"/>
      <color rgb="FFD96A97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2A9C5"/>
        <bgColor rgb="FFEF9BBB"/>
      </patternFill>
    </fill>
    <fill>
      <patternFill patternType="solid">
        <fgColor rgb="FFFFF5FA"/>
        <bgColor rgb="FFFFFFFF"/>
      </patternFill>
    </fill>
    <fill>
      <patternFill patternType="solid">
        <fgColor rgb="FFF7C6D9"/>
        <bgColor rgb="FFFFCCCC"/>
      </patternFill>
    </fill>
    <fill>
      <patternFill patternType="solid">
        <fgColor rgb="FFF4B8CF"/>
        <bgColor rgb="FFF7C6D9"/>
      </patternFill>
    </fill>
    <fill>
      <patternFill patternType="solid">
        <fgColor rgb="FFEF9BBB"/>
        <bgColor rgb="FFF2A9C5"/>
      </patternFill>
    </fill>
    <fill>
      <patternFill patternType="solid">
        <fgColor rgb="FFE37FA8"/>
        <bgColor rgb="FFD96A97"/>
      </patternFill>
    </fill>
    <fill>
      <patternFill patternType="solid">
        <fgColor rgb="FFD96A97"/>
        <bgColor rgb="FFE37FA8"/>
      </patternFill>
    </fill>
    <fill>
      <patternFill patternType="solid">
        <fgColor rgb="FFFFE4EF"/>
        <bgColor rgb="FFFFF5FA"/>
      </patternFill>
    </fill>
    <fill>
      <patternFill patternType="solid">
        <fgColor rgb="FFC85486"/>
        <bgColor rgb="FFB8406F"/>
      </patternFill>
    </fill>
    <fill>
      <patternFill patternType="solid">
        <fgColor rgb="FFB8406F"/>
        <bgColor rgb="FFC85486"/>
      </patternFill>
    </fill>
    <fill>
      <patternFill patternType="solid">
        <fgColor rgb="FF9C2F5B"/>
        <bgColor rgb="FFB8406F"/>
      </patternFill>
    </fill>
  </fills>
  <borders count="2">
    <border>
      <left/>
      <right/>
      <top/>
      <bottom/>
      <diagonal/>
    </border>
    <border>
      <left style="thin">
        <color rgb="FFF4B8CF"/>
      </left>
      <right style="thin">
        <color rgb="FFF4B8CF"/>
      </right>
      <top style="thin">
        <color rgb="FFF4B8CF"/>
      </top>
      <bottom style="thin">
        <color rgb="FFF4B8CF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9" fontId="5" fillId="0" borderId="1" xfId="0" applyNumberFormat="1" applyFont="1" applyBorder="1"/>
    <xf numFmtId="9" fontId="4" fillId="0" borderId="1" xfId="0" applyNumberFormat="1" applyFont="1" applyBorder="1"/>
    <xf numFmtId="165" fontId="5" fillId="3" borderId="1" xfId="0" applyNumberFormat="1" applyFont="1" applyFill="1" applyBorder="1" applyAlignment="1">
      <alignment horizontal="center" vertical="center" wrapText="1"/>
    </xf>
    <xf numFmtId="9" fontId="5" fillId="3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9" fontId="5" fillId="3" borderId="1" xfId="0" applyNumberFormat="1" applyFont="1" applyFill="1" applyBorder="1"/>
    <xf numFmtId="9" fontId="4" fillId="3" borderId="1" xfId="0" applyNumberFormat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7" fillId="11" borderId="1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4" fillId="0" borderId="0" xfId="0" applyFont="1" applyAlignment="1">
      <alignment horizontal="left" vertical="top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8" fillId="9" borderId="0" xfId="0" applyFont="1" applyFill="1"/>
  </cellXfs>
  <cellStyles count="1">
    <cellStyle name="Normal" xfId="0" builtinId="0"/>
  </cellStyles>
  <dxfs count="11">
    <dxf>
      <fill>
        <patternFill>
          <bgColor rgb="FFFFCCCC"/>
        </patternFill>
      </fill>
    </dxf>
    <dxf>
      <fill>
        <patternFill>
          <bgColor rgb="FFFFCCCC"/>
        </patternFill>
      </fill>
    </dxf>
    <dxf>
      <font>
        <b/>
        <color rgb="FFFFFFFF"/>
        <name val="Arial"/>
        <charset val="1"/>
      </font>
      <fill>
        <patternFill>
          <bgColor rgb="FF9C2F5B"/>
        </patternFill>
      </fill>
    </dxf>
    <dxf>
      <font>
        <b/>
        <color rgb="FFFFFFFF"/>
        <name val="Arial"/>
        <charset val="1"/>
      </font>
      <fill>
        <patternFill>
          <bgColor rgb="FFB8406F"/>
        </patternFill>
      </fill>
    </dxf>
    <dxf>
      <font>
        <b/>
        <color rgb="FFFFFFFF"/>
        <name val="Arial"/>
        <charset val="1"/>
      </font>
      <fill>
        <patternFill>
          <bgColor rgb="FFC85486"/>
        </patternFill>
      </fill>
    </dxf>
    <dxf>
      <font>
        <b/>
        <color rgb="FFFFFFFF"/>
        <name val="Arial"/>
        <charset val="1"/>
      </font>
      <fill>
        <patternFill>
          <bgColor rgb="FFD96A97"/>
        </patternFill>
      </fill>
    </dxf>
    <dxf>
      <font>
        <b/>
        <color rgb="FFFFFFFF"/>
        <name val="Arial"/>
        <charset val="1"/>
      </font>
      <fill>
        <patternFill>
          <bgColor rgb="FFE37FA8"/>
        </patternFill>
      </fill>
    </dxf>
    <dxf>
      <font>
        <b/>
        <color rgb="FFFFFFFF"/>
        <name val="Arial"/>
        <charset val="1"/>
      </font>
      <fill>
        <patternFill>
          <bgColor rgb="FFEF9BBB"/>
        </patternFill>
      </fill>
    </dxf>
    <dxf>
      <font>
        <b/>
        <color rgb="FFFFFFFF"/>
        <name val="Arial"/>
        <charset val="1"/>
      </font>
      <fill>
        <patternFill>
          <bgColor rgb="FFF2A9C5"/>
        </patternFill>
      </fill>
    </dxf>
    <dxf>
      <font>
        <b/>
        <color rgb="FFFFFFFF"/>
        <name val="Arial"/>
        <charset val="1"/>
      </font>
      <fill>
        <patternFill>
          <bgColor rgb="FFF4B8CF"/>
        </patternFill>
      </fill>
    </dxf>
    <dxf>
      <font>
        <b/>
        <color rgb="FFFFFFFF"/>
        <name val="Arial"/>
        <charset val="1"/>
      </font>
      <fill>
        <patternFill>
          <bgColor rgb="FFF7C6D9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F4B8CF"/>
      <rgbColor rgb="FFC85486"/>
      <rgbColor rgb="FF9999FF"/>
      <rgbColor rgb="FF9C2F5B"/>
      <rgbColor rgb="FFFFF5FA"/>
      <rgbColor rgb="FFCCFFFF"/>
      <rgbColor rgb="FF660066"/>
      <rgbColor rgb="FFE37FA8"/>
      <rgbColor rgb="FF0066CC"/>
      <rgbColor rgb="FFF7C6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4EF"/>
      <rgbColor rgb="FF99CCFF"/>
      <rgbColor rgb="FFEF9BBB"/>
      <rgbColor rgb="FFF2A9C5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D96A97"/>
      <rgbColor rgb="FF003366"/>
      <rgbColor rgb="FF339966"/>
      <rgbColor rgb="FF003300"/>
      <rgbColor rgb="FF333300"/>
      <rgbColor rgb="FF993300"/>
      <rgbColor rgb="FFB8406F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96A97"/>
  </sheetPr>
  <dimension ref="A1:AA14"/>
  <sheetViews>
    <sheetView showGridLines="0" tabSelected="1"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3" sqref="A3"/>
    </sheetView>
  </sheetViews>
  <sheetFormatPr baseColWidth="10" defaultColWidth="8.6640625" defaultRowHeight="15" x14ac:dyDescent="0.2"/>
  <cols>
    <col min="1" max="1" width="6" customWidth="1"/>
    <col min="2" max="2" width="20" customWidth="1"/>
    <col min="3" max="3" width="14" customWidth="1"/>
    <col min="4" max="4" width="12" customWidth="1"/>
    <col min="5" max="5" width="15" customWidth="1"/>
    <col min="6" max="6" width="11" customWidth="1"/>
    <col min="7" max="8" width="12" customWidth="1"/>
    <col min="9" max="9" width="10" customWidth="1"/>
    <col min="10" max="10" width="12" customWidth="1"/>
    <col min="11" max="12" width="13" customWidth="1"/>
    <col min="13" max="13" width="11" customWidth="1"/>
    <col min="14" max="14" width="13" customWidth="1"/>
    <col min="15" max="19" width="11" customWidth="1"/>
    <col min="20" max="20" width="14" customWidth="1"/>
    <col min="21" max="21" width="16" customWidth="1"/>
    <col min="22" max="22" width="12" customWidth="1"/>
    <col min="23" max="23" width="15" customWidth="1"/>
    <col min="24" max="24" width="26" customWidth="1"/>
    <col min="25" max="26" width="11" customWidth="1"/>
    <col min="27" max="27" width="16" customWidth="1"/>
  </cols>
  <sheetData>
    <row r="1" spans="1:27" ht="20" x14ac:dyDescent="0.2">
      <c r="A1" s="38" t="s">
        <v>98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</row>
    <row r="2" spans="1:27" x14ac:dyDescent="0.2">
      <c r="A2" s="39" t="s">
        <v>99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</row>
    <row r="4" spans="1:27" ht="45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1" t="s">
        <v>21</v>
      </c>
      <c r="W4" s="1" t="s">
        <v>22</v>
      </c>
      <c r="X4" s="1" t="s">
        <v>23</v>
      </c>
      <c r="Y4" s="1" t="s">
        <v>24</v>
      </c>
      <c r="Z4" s="1" t="s">
        <v>25</v>
      </c>
      <c r="AA4" s="1" t="s">
        <v>26</v>
      </c>
    </row>
    <row r="5" spans="1:27" x14ac:dyDescent="0.2">
      <c r="A5" s="2">
        <f t="shared" ref="A5:A12" si="0">RANK(V5,$V$5:$V$12,1)</f>
        <v>2</v>
      </c>
      <c r="B5" s="3" t="s">
        <v>27</v>
      </c>
      <c r="C5" s="4" t="s">
        <v>28</v>
      </c>
      <c r="D5" s="5">
        <v>4200</v>
      </c>
      <c r="E5" s="5">
        <v>3900</v>
      </c>
      <c r="F5" s="5">
        <v>1050</v>
      </c>
      <c r="G5" s="5">
        <v>90</v>
      </c>
      <c r="H5" s="5">
        <v>1800</v>
      </c>
      <c r="I5" s="5">
        <v>150</v>
      </c>
      <c r="J5" s="6">
        <f t="shared" ref="J5:J12" si="1">IFERROR(H5/F5,0)</f>
        <v>1.7142857142857142</v>
      </c>
      <c r="K5" s="6">
        <f t="shared" ref="K5:K12" si="2">IFERROR(F5/G5,0)</f>
        <v>11.666666666666666</v>
      </c>
      <c r="L5" s="7">
        <f t="shared" ref="L5:L12" si="3">IFERROR(F5/D5,0)</f>
        <v>0.25</v>
      </c>
      <c r="M5" s="7">
        <f t="shared" ref="M5:M12" si="4">IFERROR((F5-G5-I5)/H5,0)</f>
        <v>0.45</v>
      </c>
      <c r="N5" s="7">
        <f t="shared" ref="N5:N12" si="5">IFERROR((D5-E5)/E5,0)</f>
        <v>7.6923076923076927E-2</v>
      </c>
      <c r="O5" s="8">
        <f>_xlfn.IFS(J5&lt;='Rating Scale &amp; Weights'!$B$4,1,J5&lt;='Rating Scale &amp; Weights'!$B$5,2,J5&lt;='Rating Scale &amp; Weights'!$B$6,3,J5&lt;='Rating Scale &amp; Weights'!$B$7,4,J5&lt;='Rating Scale &amp; Weights'!$B$8,5,J5&lt;='Rating Scale &amp; Weights'!$B$9,6,J5&lt;='Rating Scale &amp; Weights'!$B$10,7,J5&lt;='Rating Scale &amp; Weights'!$B$11,8,TRUE(),9)</f>
        <v>2</v>
      </c>
      <c r="P5" s="8">
        <f>_xlfn.IFS(K5&gt;='Rating Scale &amp; Weights'!$C$4,1,K5&gt;='Rating Scale &amp; Weights'!$C$5,2,K5&gt;='Rating Scale &amp; Weights'!$C$6,3,K5&gt;='Rating Scale &amp; Weights'!$C$7,4,K5&gt;='Rating Scale &amp; Weights'!$C$8,5,K5&gt;='Rating Scale &amp; Weights'!$C$9,6,K5&gt;='Rating Scale &amp; Weights'!$C$10,7,K5&gt;='Rating Scale &amp; Weights'!$C$11,8,TRUE(),9)</f>
        <v>2</v>
      </c>
      <c r="Q5" s="8">
        <f>_xlfn.IFS(L5&gt;='Rating Scale &amp; Weights'!$D$4,1,L5&gt;='Rating Scale &amp; Weights'!$D$5,2,L5&gt;='Rating Scale &amp; Weights'!$D$6,3,L5&gt;='Rating Scale &amp; Weights'!$D$7,4,L5&gt;='Rating Scale &amp; Weights'!$D$8,5,L5&gt;='Rating Scale &amp; Weights'!$D$9,6,L5&gt;='Rating Scale &amp; Weights'!$D$10,7,L5&gt;='Rating Scale &amp; Weights'!$D$11,8,TRUE(),9)</f>
        <v>3</v>
      </c>
      <c r="R5" s="8">
        <f>_xlfn.IFS(M5&gt;='Rating Scale &amp; Weights'!$E$4,1,M5&gt;='Rating Scale &amp; Weights'!$E$5,2,M5&gt;='Rating Scale &amp; Weights'!$E$6,3,M5&gt;='Rating Scale &amp; Weights'!$E$7,4,M5&gt;='Rating Scale &amp; Weights'!$E$8,5,M5&gt;='Rating Scale &amp; Weights'!$E$9,6,M5&gt;='Rating Scale &amp; Weights'!$E$10,7,M5&gt;='Rating Scale &amp; Weights'!$E$11,8,TRUE(),9)</f>
        <v>2</v>
      </c>
      <c r="S5" s="8">
        <f>_xlfn.IFS(N5&gt;='Rating Scale &amp; Weights'!$F$4,1,N5&gt;='Rating Scale &amp; Weights'!$F$5,2,N5&gt;='Rating Scale &amp; Weights'!$F$6,3,N5&gt;='Rating Scale &amp; Weights'!$F$7,4,N5&gt;='Rating Scale &amp; Weights'!$F$8,5,N5&gt;='Rating Scale &amp; Weights'!$F$9,6,N5&gt;='Rating Scale &amp; Weights'!$F$10,7,N5&gt;='Rating Scale &amp; Weights'!$F$11,8,TRUE(),9)</f>
        <v>3</v>
      </c>
      <c r="T5" s="9">
        <f>O5*INDEX('Rating Scale &amp; Weights'!$K$4:$K$6,MATCH($C5,'Rating Scale &amp; Weights'!$J$4:$J$6,0))+P5*INDEX('Rating Scale &amp; Weights'!$L$4:$L$6,MATCH($C5,'Rating Scale &amp; Weights'!$J$4:$J$6,0))+Q5*INDEX('Rating Scale &amp; Weights'!$M$4:$M$6,MATCH($C5,'Rating Scale &amp; Weights'!$J$4:$J$6,0))+R5*INDEX('Rating Scale &amp; Weights'!$N$4:$N$6,MATCH($C5,'Rating Scale &amp; Weights'!$J$4:$J$6,0))+S5*INDEX('Rating Scale &amp; Weights'!$O$4:$O$6,MATCH($C5,'Rating Scale &amp; Weights'!$J$4:$J$6,0))</f>
        <v>2.2999999999999998</v>
      </c>
      <c r="U5" s="4">
        <v>3</v>
      </c>
      <c r="V5" s="9">
        <f>T5*'Rating Scale &amp; Weights'!$K$10+U5*'Rating Scale &amp; Weights'!$K$11</f>
        <v>2.5099999999999998</v>
      </c>
      <c r="W5" s="4">
        <v>0</v>
      </c>
      <c r="X5" s="3"/>
      <c r="Y5" s="2">
        <f t="shared" ref="Y5:Y12" si="6">MIN(9,MAX(1,ROUND(V5,0)+W5))</f>
        <v>3</v>
      </c>
      <c r="Z5" s="8" t="str">
        <f>INDEX('Rating Scale &amp; Weights'!$H$4:$H$12,MATCH(Y5,'Rating Scale &amp; Weights'!$G$4:$G$12,0))</f>
        <v>A</v>
      </c>
      <c r="AA5" s="2" t="str">
        <f t="shared" ref="AA5:AA12" si="7">IF(Y5&lt;=4,"Investment Grade","Speculative Grade")</f>
        <v>Investment Grade</v>
      </c>
    </row>
    <row r="6" spans="1:27" x14ac:dyDescent="0.2">
      <c r="A6" s="10">
        <f t="shared" si="0"/>
        <v>5</v>
      </c>
      <c r="B6" s="11" t="s">
        <v>29</v>
      </c>
      <c r="C6" s="12" t="s">
        <v>28</v>
      </c>
      <c r="D6" s="13">
        <v>2600</v>
      </c>
      <c r="E6" s="13">
        <v>2550</v>
      </c>
      <c r="F6" s="13">
        <v>260</v>
      </c>
      <c r="G6" s="13">
        <v>70</v>
      </c>
      <c r="H6" s="13">
        <v>1400</v>
      </c>
      <c r="I6" s="13">
        <v>25</v>
      </c>
      <c r="J6" s="14">
        <f t="shared" si="1"/>
        <v>5.384615384615385</v>
      </c>
      <c r="K6" s="14">
        <f t="shared" si="2"/>
        <v>3.7142857142857144</v>
      </c>
      <c r="L6" s="15">
        <f t="shared" si="3"/>
        <v>0.1</v>
      </c>
      <c r="M6" s="15">
        <f t="shared" si="4"/>
        <v>0.11785714285714285</v>
      </c>
      <c r="N6" s="15">
        <f t="shared" si="5"/>
        <v>1.9607843137254902E-2</v>
      </c>
      <c r="O6" s="16">
        <f>_xlfn.IFS(J6&lt;='Rating Scale &amp; Weights'!$B$4,1,J6&lt;='Rating Scale &amp; Weights'!$B$5,2,J6&lt;='Rating Scale &amp; Weights'!$B$6,3,J6&lt;='Rating Scale &amp; Weights'!$B$7,4,J6&lt;='Rating Scale &amp; Weights'!$B$8,5,J6&lt;='Rating Scale &amp; Weights'!$B$9,6,J6&lt;='Rating Scale &amp; Weights'!$B$10,7,J6&lt;='Rating Scale &amp; Weights'!$B$11,8,TRUE(),9)</f>
        <v>6</v>
      </c>
      <c r="P6" s="16">
        <f>_xlfn.IFS(K6&gt;='Rating Scale &amp; Weights'!$C$4,1,K6&gt;='Rating Scale &amp; Weights'!$C$5,2,K6&gt;='Rating Scale &amp; Weights'!$C$6,3,K6&gt;='Rating Scale &amp; Weights'!$C$7,4,K6&gt;='Rating Scale &amp; Weights'!$C$8,5,K6&gt;='Rating Scale &amp; Weights'!$C$9,6,K6&gt;='Rating Scale &amp; Weights'!$C$10,7,K6&gt;='Rating Scale &amp; Weights'!$C$11,8,TRUE(),9)</f>
        <v>5</v>
      </c>
      <c r="Q6" s="16">
        <f>_xlfn.IFS(L6&gt;='Rating Scale &amp; Weights'!$D$4,1,L6&gt;='Rating Scale &amp; Weights'!$D$5,2,L6&gt;='Rating Scale &amp; Weights'!$D$6,3,L6&gt;='Rating Scale &amp; Weights'!$D$7,4,L6&gt;='Rating Scale &amp; Weights'!$D$8,5,L6&gt;='Rating Scale &amp; Weights'!$D$9,6,L6&gt;='Rating Scale &amp; Weights'!$D$10,7,L6&gt;='Rating Scale &amp; Weights'!$D$11,8,TRUE(),9)</f>
        <v>6</v>
      </c>
      <c r="R6" s="16">
        <f>_xlfn.IFS(M6&gt;='Rating Scale &amp; Weights'!$E$4,1,M6&gt;='Rating Scale &amp; Weights'!$E$5,2,M6&gt;='Rating Scale &amp; Weights'!$E$6,3,M6&gt;='Rating Scale &amp; Weights'!$E$7,4,M6&gt;='Rating Scale &amp; Weights'!$E$8,5,M6&gt;='Rating Scale &amp; Weights'!$E$9,6,M6&gt;='Rating Scale &amp; Weights'!$E$10,7,M6&gt;='Rating Scale &amp; Weights'!$E$11,8,TRUE(),9)</f>
        <v>6</v>
      </c>
      <c r="S6" s="16">
        <f>_xlfn.IFS(N6&gt;='Rating Scale &amp; Weights'!$F$4,1,N6&gt;='Rating Scale &amp; Weights'!$F$5,2,N6&gt;='Rating Scale &amp; Weights'!$F$6,3,N6&gt;='Rating Scale &amp; Weights'!$F$7,4,N6&gt;='Rating Scale &amp; Weights'!$F$8,5,N6&gt;='Rating Scale &amp; Weights'!$F$9,6,N6&gt;='Rating Scale &amp; Weights'!$F$10,7,N6&gt;='Rating Scale &amp; Weights'!$F$11,8,TRUE(),9)</f>
        <v>6</v>
      </c>
      <c r="T6" s="17">
        <f>O6*INDEX('Rating Scale &amp; Weights'!$K$4:$K$6,MATCH($C6,'Rating Scale &amp; Weights'!$J$4:$J$6,0))+P6*INDEX('Rating Scale &amp; Weights'!$L$4:$L$6,MATCH($C6,'Rating Scale &amp; Weights'!$J$4:$J$6,0))+Q6*INDEX('Rating Scale &amp; Weights'!$M$4:$M$6,MATCH($C6,'Rating Scale &amp; Weights'!$J$4:$J$6,0))+R6*INDEX('Rating Scale &amp; Weights'!$N$4:$N$6,MATCH($C6,'Rating Scale &amp; Weights'!$J$4:$J$6,0))+S6*INDEX('Rating Scale &amp; Weights'!$O$4:$O$6,MATCH($C6,'Rating Scale &amp; Weights'!$J$4:$J$6,0))</f>
        <v>5.75</v>
      </c>
      <c r="U6" s="12">
        <v>6</v>
      </c>
      <c r="V6" s="17">
        <f>T6*'Rating Scale &amp; Weights'!$K$10+U6*'Rating Scale &amp; Weights'!$K$11</f>
        <v>5.8249999999999993</v>
      </c>
      <c r="W6" s="12">
        <v>0</v>
      </c>
      <c r="X6" s="11"/>
      <c r="Y6" s="10">
        <f t="shared" si="6"/>
        <v>6</v>
      </c>
      <c r="Z6" s="16" t="str">
        <f>INDEX('Rating Scale &amp; Weights'!$H$4:$H$12,MATCH(Y6,'Rating Scale &amp; Weights'!$G$4:$G$12,0))</f>
        <v>B</v>
      </c>
      <c r="AA6" s="10" t="str">
        <f t="shared" si="7"/>
        <v>Speculative Grade</v>
      </c>
    </row>
    <row r="7" spans="1:27" x14ac:dyDescent="0.2">
      <c r="A7" s="2">
        <f t="shared" si="0"/>
        <v>4</v>
      </c>
      <c r="B7" s="3" t="s">
        <v>30</v>
      </c>
      <c r="C7" s="4" t="s">
        <v>31</v>
      </c>
      <c r="D7" s="5">
        <v>5100</v>
      </c>
      <c r="E7" s="5">
        <v>4950</v>
      </c>
      <c r="F7" s="5">
        <v>2050</v>
      </c>
      <c r="G7" s="5">
        <v>310</v>
      </c>
      <c r="H7" s="5">
        <v>7200</v>
      </c>
      <c r="I7" s="5">
        <v>180</v>
      </c>
      <c r="J7" s="6">
        <f t="shared" si="1"/>
        <v>3.5121951219512195</v>
      </c>
      <c r="K7" s="6">
        <f t="shared" si="2"/>
        <v>6.612903225806452</v>
      </c>
      <c r="L7" s="7">
        <f t="shared" si="3"/>
        <v>0.40196078431372551</v>
      </c>
      <c r="M7" s="7">
        <f t="shared" si="4"/>
        <v>0.21666666666666667</v>
      </c>
      <c r="N7" s="7">
        <f t="shared" si="5"/>
        <v>3.0303030303030304E-2</v>
      </c>
      <c r="O7" s="8">
        <f>_xlfn.IFS(J7&lt;='Rating Scale &amp; Weights'!$B$4,1,J7&lt;='Rating Scale &amp; Weights'!$B$5,2,J7&lt;='Rating Scale &amp; Weights'!$B$6,3,J7&lt;='Rating Scale &amp; Weights'!$B$7,4,J7&lt;='Rating Scale &amp; Weights'!$B$8,5,J7&lt;='Rating Scale &amp; Weights'!$B$9,6,J7&lt;='Rating Scale &amp; Weights'!$B$10,7,J7&lt;='Rating Scale &amp; Weights'!$B$11,8,TRUE(),9)</f>
        <v>4</v>
      </c>
      <c r="P7" s="8">
        <f>_xlfn.IFS(K7&gt;='Rating Scale &amp; Weights'!$C$4,1,K7&gt;='Rating Scale &amp; Weights'!$C$5,2,K7&gt;='Rating Scale &amp; Weights'!$C$6,3,K7&gt;='Rating Scale &amp; Weights'!$C$7,4,K7&gt;='Rating Scale &amp; Weights'!$C$8,5,K7&gt;='Rating Scale &amp; Weights'!$C$9,6,K7&gt;='Rating Scale &amp; Weights'!$C$10,7,K7&gt;='Rating Scale &amp; Weights'!$C$11,8,TRUE(),9)</f>
        <v>4</v>
      </c>
      <c r="Q7" s="8">
        <f>_xlfn.IFS(L7&gt;='Rating Scale &amp; Weights'!$D$4,1,L7&gt;='Rating Scale &amp; Weights'!$D$5,2,L7&gt;='Rating Scale &amp; Weights'!$D$6,3,L7&gt;='Rating Scale &amp; Weights'!$D$7,4,L7&gt;='Rating Scale &amp; Weights'!$D$8,5,L7&gt;='Rating Scale &amp; Weights'!$D$9,6,L7&gt;='Rating Scale &amp; Weights'!$D$10,7,L7&gt;='Rating Scale &amp; Weights'!$D$11,8,TRUE(),9)</f>
        <v>1</v>
      </c>
      <c r="R7" s="8">
        <f>_xlfn.IFS(M7&gt;='Rating Scale &amp; Weights'!$E$4,1,M7&gt;='Rating Scale &amp; Weights'!$E$5,2,M7&gt;='Rating Scale &amp; Weights'!$E$6,3,M7&gt;='Rating Scale &amp; Weights'!$E$7,4,M7&gt;='Rating Scale &amp; Weights'!$E$8,5,M7&gt;='Rating Scale &amp; Weights'!$E$9,6,M7&gt;='Rating Scale &amp; Weights'!$E$10,7,M7&gt;='Rating Scale &amp; Weights'!$E$11,8,TRUE(),9)</f>
        <v>5</v>
      </c>
      <c r="S7" s="8">
        <f>_xlfn.IFS(N7&gt;='Rating Scale &amp; Weights'!$F$4,1,N7&gt;='Rating Scale &amp; Weights'!$F$5,2,N7&gt;='Rating Scale &amp; Weights'!$F$6,3,N7&gt;='Rating Scale &amp; Weights'!$F$7,4,N7&gt;='Rating Scale &amp; Weights'!$F$8,5,N7&gt;='Rating Scale &amp; Weights'!$F$9,6,N7&gt;='Rating Scale &amp; Weights'!$F$10,7,N7&gt;='Rating Scale &amp; Weights'!$F$11,8,TRUE(),9)</f>
        <v>5</v>
      </c>
      <c r="T7" s="9">
        <f>O7*INDEX('Rating Scale &amp; Weights'!$K$4:$K$6,MATCH($C7,'Rating Scale &amp; Weights'!$J$4:$J$6,0))+P7*INDEX('Rating Scale &amp; Weights'!$L$4:$L$6,MATCH($C7,'Rating Scale &amp; Weights'!$J$4:$J$6,0))+Q7*INDEX('Rating Scale &amp; Weights'!$M$4:$M$6,MATCH($C7,'Rating Scale &amp; Weights'!$J$4:$J$6,0))+R7*INDEX('Rating Scale &amp; Weights'!$N$4:$N$6,MATCH($C7,'Rating Scale &amp; Weights'!$J$4:$J$6,0))+S7*INDEX('Rating Scale &amp; Weights'!$O$4:$O$6,MATCH($C7,'Rating Scale &amp; Weights'!$J$4:$J$6,0))</f>
        <v>3.9</v>
      </c>
      <c r="U7" s="4">
        <v>3</v>
      </c>
      <c r="V7" s="9">
        <f>T7*'Rating Scale &amp; Weights'!$K$10+U7*'Rating Scale &amp; Weights'!$K$11</f>
        <v>3.63</v>
      </c>
      <c r="W7" s="4">
        <v>1</v>
      </c>
      <c r="X7" s="3" t="s">
        <v>32</v>
      </c>
      <c r="Y7" s="2">
        <f t="shared" si="6"/>
        <v>5</v>
      </c>
      <c r="Z7" s="8" t="str">
        <f>INDEX('Rating Scale &amp; Weights'!$H$4:$H$12,MATCH(Y7,'Rating Scale &amp; Weights'!$G$4:$G$12,0))</f>
        <v>Ba</v>
      </c>
      <c r="AA7" s="2" t="str">
        <f t="shared" si="7"/>
        <v>Speculative Grade</v>
      </c>
    </row>
    <row r="8" spans="1:27" x14ac:dyDescent="0.2">
      <c r="A8" s="10">
        <f t="shared" si="0"/>
        <v>1</v>
      </c>
      <c r="B8" s="11" t="s">
        <v>33</v>
      </c>
      <c r="C8" s="12" t="s">
        <v>34</v>
      </c>
      <c r="D8" s="13">
        <v>3300</v>
      </c>
      <c r="E8" s="13">
        <v>2870</v>
      </c>
      <c r="F8" s="13">
        <v>990</v>
      </c>
      <c r="G8" s="13">
        <v>40</v>
      </c>
      <c r="H8" s="13">
        <v>600</v>
      </c>
      <c r="I8" s="13">
        <v>140</v>
      </c>
      <c r="J8" s="14">
        <f t="shared" si="1"/>
        <v>0.60606060606060608</v>
      </c>
      <c r="K8" s="14">
        <f t="shared" si="2"/>
        <v>24.75</v>
      </c>
      <c r="L8" s="15">
        <f t="shared" si="3"/>
        <v>0.3</v>
      </c>
      <c r="M8" s="15">
        <f t="shared" si="4"/>
        <v>1.35</v>
      </c>
      <c r="N8" s="15">
        <f t="shared" si="5"/>
        <v>0.14982578397212543</v>
      </c>
      <c r="O8" s="16">
        <f>_xlfn.IFS(J8&lt;='Rating Scale &amp; Weights'!$B$4,1,J8&lt;='Rating Scale &amp; Weights'!$B$5,2,J8&lt;='Rating Scale &amp; Weights'!$B$6,3,J8&lt;='Rating Scale &amp; Weights'!$B$7,4,J8&lt;='Rating Scale &amp; Weights'!$B$8,5,J8&lt;='Rating Scale &amp; Weights'!$B$9,6,J8&lt;='Rating Scale &amp; Weights'!$B$10,7,J8&lt;='Rating Scale &amp; Weights'!$B$11,8,TRUE(),9)</f>
        <v>1</v>
      </c>
      <c r="P8" s="16">
        <f>_xlfn.IFS(K8&gt;='Rating Scale &amp; Weights'!$C$4,1,K8&gt;='Rating Scale &amp; Weights'!$C$5,2,K8&gt;='Rating Scale &amp; Weights'!$C$6,3,K8&gt;='Rating Scale &amp; Weights'!$C$7,4,K8&gt;='Rating Scale &amp; Weights'!$C$8,5,K8&gt;='Rating Scale &amp; Weights'!$C$9,6,K8&gt;='Rating Scale &amp; Weights'!$C$10,7,K8&gt;='Rating Scale &amp; Weights'!$C$11,8,TRUE(),9)</f>
        <v>1</v>
      </c>
      <c r="Q8" s="16">
        <f>_xlfn.IFS(L8&gt;='Rating Scale &amp; Weights'!$D$4,1,L8&gt;='Rating Scale &amp; Weights'!$D$5,2,L8&gt;='Rating Scale &amp; Weights'!$D$6,3,L8&gt;='Rating Scale &amp; Weights'!$D$7,4,L8&gt;='Rating Scale &amp; Weights'!$D$8,5,L8&gt;='Rating Scale &amp; Weights'!$D$9,6,L8&gt;='Rating Scale &amp; Weights'!$D$10,7,L8&gt;='Rating Scale &amp; Weights'!$D$11,8,TRUE(),9)</f>
        <v>2</v>
      </c>
      <c r="R8" s="16">
        <f>_xlfn.IFS(M8&gt;='Rating Scale &amp; Weights'!$E$4,1,M8&gt;='Rating Scale &amp; Weights'!$E$5,2,M8&gt;='Rating Scale &amp; Weights'!$E$6,3,M8&gt;='Rating Scale &amp; Weights'!$E$7,4,M8&gt;='Rating Scale &amp; Weights'!$E$8,5,M8&gt;='Rating Scale &amp; Weights'!$E$9,6,M8&gt;='Rating Scale &amp; Weights'!$E$10,7,M8&gt;='Rating Scale &amp; Weights'!$E$11,8,TRUE(),9)</f>
        <v>1</v>
      </c>
      <c r="S8" s="16">
        <f>_xlfn.IFS(N8&gt;='Rating Scale &amp; Weights'!$F$4,1,N8&gt;='Rating Scale &amp; Weights'!$F$5,2,N8&gt;='Rating Scale &amp; Weights'!$F$6,3,N8&gt;='Rating Scale &amp; Weights'!$F$7,4,N8&gt;='Rating Scale &amp; Weights'!$F$8,5,N8&gt;='Rating Scale &amp; Weights'!$F$9,6,N8&gt;='Rating Scale &amp; Weights'!$F$10,7,N8&gt;='Rating Scale &amp; Weights'!$F$11,8,TRUE(),9)</f>
        <v>2</v>
      </c>
      <c r="T8" s="17">
        <f>O8*INDEX('Rating Scale &amp; Weights'!$K$4:$K$6,MATCH($C8,'Rating Scale &amp; Weights'!$J$4:$J$6,0))+P8*INDEX('Rating Scale &amp; Weights'!$L$4:$L$6,MATCH($C8,'Rating Scale &amp; Weights'!$J$4:$J$6,0))+Q8*INDEX('Rating Scale &amp; Weights'!$M$4:$M$6,MATCH($C8,'Rating Scale &amp; Weights'!$J$4:$J$6,0))+R8*INDEX('Rating Scale &amp; Weights'!$N$4:$N$6,MATCH($C8,'Rating Scale &amp; Weights'!$J$4:$J$6,0))+S8*INDEX('Rating Scale &amp; Weights'!$O$4:$O$6,MATCH($C8,'Rating Scale &amp; Weights'!$J$4:$J$6,0))</f>
        <v>1.4500000000000002</v>
      </c>
      <c r="U8" s="12">
        <v>3</v>
      </c>
      <c r="V8" s="17">
        <f>T8*'Rating Scale &amp; Weights'!$K$10+U8*'Rating Scale &amp; Weights'!$K$11</f>
        <v>1.915</v>
      </c>
      <c r="W8" s="12">
        <v>0</v>
      </c>
      <c r="X8" s="11"/>
      <c r="Y8" s="10">
        <f t="shared" si="6"/>
        <v>2</v>
      </c>
      <c r="Z8" s="16" t="str">
        <f>INDEX('Rating Scale &amp; Weights'!$H$4:$H$12,MATCH(Y8,'Rating Scale &amp; Weights'!$G$4:$G$12,0))</f>
        <v>Aa</v>
      </c>
      <c r="AA8" s="10" t="str">
        <f t="shared" si="7"/>
        <v>Investment Grade</v>
      </c>
    </row>
    <row r="9" spans="1:27" x14ac:dyDescent="0.2">
      <c r="A9" s="2">
        <f t="shared" si="0"/>
        <v>7</v>
      </c>
      <c r="B9" s="3" t="s">
        <v>35</v>
      </c>
      <c r="C9" s="4" t="s">
        <v>31</v>
      </c>
      <c r="D9" s="5">
        <v>1800</v>
      </c>
      <c r="E9" s="5">
        <v>1950</v>
      </c>
      <c r="F9" s="5">
        <v>270</v>
      </c>
      <c r="G9" s="5">
        <v>95</v>
      </c>
      <c r="H9" s="5">
        <v>2100</v>
      </c>
      <c r="I9" s="5">
        <v>5</v>
      </c>
      <c r="J9" s="6">
        <f t="shared" si="1"/>
        <v>7.7777777777777777</v>
      </c>
      <c r="K9" s="6">
        <f t="shared" si="2"/>
        <v>2.8421052631578947</v>
      </c>
      <c r="L9" s="7">
        <f t="shared" si="3"/>
        <v>0.15</v>
      </c>
      <c r="M9" s="7">
        <f t="shared" si="4"/>
        <v>8.0952380952380956E-2</v>
      </c>
      <c r="N9" s="7">
        <f t="shared" si="5"/>
        <v>-7.6923076923076927E-2</v>
      </c>
      <c r="O9" s="8">
        <f>_xlfn.IFS(J9&lt;='Rating Scale &amp; Weights'!$B$4,1,J9&lt;='Rating Scale &amp; Weights'!$B$5,2,J9&lt;='Rating Scale &amp; Weights'!$B$6,3,J9&lt;='Rating Scale &amp; Weights'!$B$7,4,J9&lt;='Rating Scale &amp; Weights'!$B$8,5,J9&lt;='Rating Scale &amp; Weights'!$B$9,6,J9&lt;='Rating Scale &amp; Weights'!$B$10,7,J9&lt;='Rating Scale &amp; Weights'!$B$11,8,TRUE(),9)</f>
        <v>7</v>
      </c>
      <c r="P9" s="8">
        <f>_xlfn.IFS(K9&gt;='Rating Scale &amp; Weights'!$C$4,1,K9&gt;='Rating Scale &amp; Weights'!$C$5,2,K9&gt;='Rating Scale &amp; Weights'!$C$6,3,K9&gt;='Rating Scale &amp; Weights'!$C$7,4,K9&gt;='Rating Scale &amp; Weights'!$C$8,5,K9&gt;='Rating Scale &amp; Weights'!$C$9,6,K9&gt;='Rating Scale &amp; Weights'!$C$10,7,K9&gt;='Rating Scale &amp; Weights'!$C$11,8,TRUE(),9)</f>
        <v>6</v>
      </c>
      <c r="Q9" s="8">
        <f>_xlfn.IFS(L9&gt;='Rating Scale &amp; Weights'!$D$4,1,L9&gt;='Rating Scale &amp; Weights'!$D$5,2,L9&gt;='Rating Scale &amp; Weights'!$D$6,3,L9&gt;='Rating Scale &amp; Weights'!$D$7,4,L9&gt;='Rating Scale &amp; Weights'!$D$8,5,L9&gt;='Rating Scale &amp; Weights'!$D$9,6,L9&gt;='Rating Scale &amp; Weights'!$D$10,7,L9&gt;='Rating Scale &amp; Weights'!$D$11,8,TRUE(),9)</f>
        <v>5</v>
      </c>
      <c r="R9" s="8">
        <f>_xlfn.IFS(M9&gt;='Rating Scale &amp; Weights'!$E$4,1,M9&gt;='Rating Scale &amp; Weights'!$E$5,2,M9&gt;='Rating Scale &amp; Weights'!$E$6,3,M9&gt;='Rating Scale &amp; Weights'!$E$7,4,M9&gt;='Rating Scale &amp; Weights'!$E$8,5,M9&gt;='Rating Scale &amp; Weights'!$E$9,6,M9&gt;='Rating Scale &amp; Weights'!$E$10,7,M9&gt;='Rating Scale &amp; Weights'!$E$11,8,TRUE(),9)</f>
        <v>7</v>
      </c>
      <c r="S9" s="8">
        <f>_xlfn.IFS(N9&gt;='Rating Scale &amp; Weights'!$F$4,1,N9&gt;='Rating Scale &amp; Weights'!$F$5,2,N9&gt;='Rating Scale &amp; Weights'!$F$6,3,N9&gt;='Rating Scale &amp; Weights'!$F$7,4,N9&gt;='Rating Scale &amp; Weights'!$F$8,5,N9&gt;='Rating Scale &amp; Weights'!$F$9,6,N9&gt;='Rating Scale &amp; Weights'!$F$10,7,N9&gt;='Rating Scale &amp; Weights'!$F$11,8,TRUE(),9)</f>
        <v>8</v>
      </c>
      <c r="T9" s="9">
        <f>O9*INDEX('Rating Scale &amp; Weights'!$K$4:$K$6,MATCH($C9,'Rating Scale &amp; Weights'!$J$4:$J$6,0))+P9*INDEX('Rating Scale &amp; Weights'!$L$4:$L$6,MATCH($C9,'Rating Scale &amp; Weights'!$J$4:$J$6,0))+Q9*INDEX('Rating Scale &amp; Weights'!$M$4:$M$6,MATCH($C9,'Rating Scale &amp; Weights'!$J$4:$J$6,0))+R9*INDEX('Rating Scale &amp; Weights'!$N$4:$N$6,MATCH($C9,'Rating Scale &amp; Weights'!$J$4:$J$6,0))+S9*INDEX('Rating Scale &amp; Weights'!$O$4:$O$6,MATCH($C9,'Rating Scale &amp; Weights'!$J$4:$J$6,0))</f>
        <v>6.5</v>
      </c>
      <c r="U9" s="4">
        <v>6</v>
      </c>
      <c r="V9" s="9">
        <f>T9*'Rating Scale &amp; Weights'!$K$10+U9*'Rating Scale &amp; Weights'!$K$11</f>
        <v>6.35</v>
      </c>
      <c r="W9" s="4">
        <v>-1</v>
      </c>
      <c r="X9" s="3" t="s">
        <v>36</v>
      </c>
      <c r="Y9" s="2">
        <f t="shared" si="6"/>
        <v>5</v>
      </c>
      <c r="Z9" s="8" t="str">
        <f>INDEX('Rating Scale &amp; Weights'!$H$4:$H$12,MATCH(Y9,'Rating Scale &amp; Weights'!$G$4:$G$12,0))</f>
        <v>Ba</v>
      </c>
      <c r="AA9" s="2" t="str">
        <f t="shared" si="7"/>
        <v>Speculative Grade</v>
      </c>
    </row>
    <row r="10" spans="1:27" x14ac:dyDescent="0.2">
      <c r="A10" s="10">
        <f t="shared" si="0"/>
        <v>8</v>
      </c>
      <c r="B10" s="11" t="s">
        <v>37</v>
      </c>
      <c r="C10" s="12" t="s">
        <v>34</v>
      </c>
      <c r="D10" s="13">
        <v>900</v>
      </c>
      <c r="E10" s="13">
        <v>980</v>
      </c>
      <c r="F10" s="13">
        <v>60</v>
      </c>
      <c r="G10" s="13">
        <v>55</v>
      </c>
      <c r="H10" s="13">
        <v>850</v>
      </c>
      <c r="I10" s="13">
        <v>0</v>
      </c>
      <c r="J10" s="14">
        <f t="shared" si="1"/>
        <v>14.166666666666666</v>
      </c>
      <c r="K10" s="14">
        <f t="shared" si="2"/>
        <v>1.0909090909090908</v>
      </c>
      <c r="L10" s="15">
        <f t="shared" si="3"/>
        <v>6.6666666666666666E-2</v>
      </c>
      <c r="M10" s="15">
        <f t="shared" si="4"/>
        <v>5.8823529411764705E-3</v>
      </c>
      <c r="N10" s="15">
        <f t="shared" si="5"/>
        <v>-8.1632653061224483E-2</v>
      </c>
      <c r="O10" s="16">
        <f>_xlfn.IFS(J10&lt;='Rating Scale &amp; Weights'!$B$4,1,J10&lt;='Rating Scale &amp; Weights'!$B$5,2,J10&lt;='Rating Scale &amp; Weights'!$B$6,3,J10&lt;='Rating Scale &amp; Weights'!$B$7,4,J10&lt;='Rating Scale &amp; Weights'!$B$8,5,J10&lt;='Rating Scale &amp; Weights'!$B$9,6,J10&lt;='Rating Scale &amp; Weights'!$B$10,7,J10&lt;='Rating Scale &amp; Weights'!$B$11,8,TRUE(),9)</f>
        <v>9</v>
      </c>
      <c r="P10" s="16">
        <f>_xlfn.IFS(K10&gt;='Rating Scale &amp; Weights'!$C$4,1,K10&gt;='Rating Scale &amp; Weights'!$C$5,2,K10&gt;='Rating Scale &amp; Weights'!$C$6,3,K10&gt;='Rating Scale &amp; Weights'!$C$7,4,K10&gt;='Rating Scale &amp; Weights'!$C$8,5,K10&gt;='Rating Scale &amp; Weights'!$C$9,6,K10&gt;='Rating Scale &amp; Weights'!$C$10,7,K10&gt;='Rating Scale &amp; Weights'!$C$11,8,TRUE(),9)</f>
        <v>7</v>
      </c>
      <c r="Q10" s="16">
        <f>_xlfn.IFS(L10&gt;='Rating Scale &amp; Weights'!$D$4,1,L10&gt;='Rating Scale &amp; Weights'!$D$5,2,L10&gt;='Rating Scale &amp; Weights'!$D$6,3,L10&gt;='Rating Scale &amp; Weights'!$D$7,4,L10&gt;='Rating Scale &amp; Weights'!$D$8,5,L10&gt;='Rating Scale &amp; Weights'!$D$9,6,L10&gt;='Rating Scale &amp; Weights'!$D$10,7,L10&gt;='Rating Scale &amp; Weights'!$D$11,8,TRUE(),9)</f>
        <v>7</v>
      </c>
      <c r="R10" s="16">
        <f>_xlfn.IFS(M10&gt;='Rating Scale &amp; Weights'!$E$4,1,M10&gt;='Rating Scale &amp; Weights'!$E$5,2,M10&gt;='Rating Scale &amp; Weights'!$E$6,3,M10&gt;='Rating Scale &amp; Weights'!$E$7,4,M10&gt;='Rating Scale &amp; Weights'!$E$8,5,M10&gt;='Rating Scale &amp; Weights'!$E$9,6,M10&gt;='Rating Scale &amp; Weights'!$E$10,7,M10&gt;='Rating Scale &amp; Weights'!$E$11,8,TRUE(),9)</f>
        <v>8</v>
      </c>
      <c r="S10" s="16">
        <f>_xlfn.IFS(N10&gt;='Rating Scale &amp; Weights'!$F$4,1,N10&gt;='Rating Scale &amp; Weights'!$F$5,2,N10&gt;='Rating Scale &amp; Weights'!$F$6,3,N10&gt;='Rating Scale &amp; Weights'!$F$7,4,N10&gt;='Rating Scale &amp; Weights'!$F$8,5,N10&gt;='Rating Scale &amp; Weights'!$F$9,6,N10&gt;='Rating Scale &amp; Weights'!$F$10,7,N10&gt;='Rating Scale &amp; Weights'!$F$11,8,TRUE(),9)</f>
        <v>9</v>
      </c>
      <c r="T10" s="17">
        <f>O10*INDEX('Rating Scale &amp; Weights'!$K$4:$K$6,MATCH($C10,'Rating Scale &amp; Weights'!$J$4:$J$6,0))+P10*INDEX('Rating Scale &amp; Weights'!$L$4:$L$6,MATCH($C10,'Rating Scale &amp; Weights'!$J$4:$J$6,0))+Q10*INDEX('Rating Scale &amp; Weights'!$M$4:$M$6,MATCH($C10,'Rating Scale &amp; Weights'!$J$4:$J$6,0))+R10*INDEX('Rating Scale &amp; Weights'!$N$4:$N$6,MATCH($C10,'Rating Scale &amp; Weights'!$J$4:$J$6,0))+S10*INDEX('Rating Scale &amp; Weights'!$O$4:$O$6,MATCH($C10,'Rating Scale &amp; Weights'!$J$4:$J$6,0))</f>
        <v>7.95</v>
      </c>
      <c r="U10" s="12">
        <v>7</v>
      </c>
      <c r="V10" s="17">
        <f>T10*'Rating Scale &amp; Weights'!$K$10+U10*'Rating Scale &amp; Weights'!$K$11</f>
        <v>7.6649999999999991</v>
      </c>
      <c r="W10" s="12">
        <v>0</v>
      </c>
      <c r="X10" s="11"/>
      <c r="Y10" s="10">
        <f t="shared" si="6"/>
        <v>8</v>
      </c>
      <c r="Z10" s="16" t="str">
        <f>INDEX('Rating Scale &amp; Weights'!$H$4:$H$12,MATCH(Y10,'Rating Scale &amp; Weights'!$G$4:$G$12,0))</f>
        <v>Ca</v>
      </c>
      <c r="AA10" s="10" t="str">
        <f t="shared" si="7"/>
        <v>Speculative Grade</v>
      </c>
    </row>
    <row r="11" spans="1:27" x14ac:dyDescent="0.2">
      <c r="A11" s="2">
        <f t="shared" si="0"/>
        <v>3</v>
      </c>
      <c r="B11" s="3" t="s">
        <v>38</v>
      </c>
      <c r="C11" s="4" t="s">
        <v>28</v>
      </c>
      <c r="D11" s="5">
        <v>2200</v>
      </c>
      <c r="E11" s="5">
        <v>2100</v>
      </c>
      <c r="F11" s="5">
        <v>440</v>
      </c>
      <c r="G11" s="5">
        <v>60</v>
      </c>
      <c r="H11" s="5">
        <v>1300</v>
      </c>
      <c r="I11" s="5">
        <v>45</v>
      </c>
      <c r="J11" s="6">
        <f t="shared" si="1"/>
        <v>2.9545454545454546</v>
      </c>
      <c r="K11" s="6">
        <f t="shared" si="2"/>
        <v>7.333333333333333</v>
      </c>
      <c r="L11" s="7">
        <f t="shared" si="3"/>
        <v>0.2</v>
      </c>
      <c r="M11" s="7">
        <f t="shared" si="4"/>
        <v>0.25769230769230766</v>
      </c>
      <c r="N11" s="7">
        <f t="shared" si="5"/>
        <v>4.7619047619047616E-2</v>
      </c>
      <c r="O11" s="8">
        <f>_xlfn.IFS(J11&lt;='Rating Scale &amp; Weights'!$B$4,1,J11&lt;='Rating Scale &amp; Weights'!$B$5,2,J11&lt;='Rating Scale &amp; Weights'!$B$6,3,J11&lt;='Rating Scale &amp; Weights'!$B$7,4,J11&lt;='Rating Scale &amp; Weights'!$B$8,5,J11&lt;='Rating Scale &amp; Weights'!$B$9,6,J11&lt;='Rating Scale &amp; Weights'!$B$10,7,J11&lt;='Rating Scale &amp; Weights'!$B$11,8,TRUE(),9)</f>
        <v>3</v>
      </c>
      <c r="P11" s="8">
        <f>_xlfn.IFS(K11&gt;='Rating Scale &amp; Weights'!$C$4,1,K11&gt;='Rating Scale &amp; Weights'!$C$5,2,K11&gt;='Rating Scale &amp; Weights'!$C$6,3,K11&gt;='Rating Scale &amp; Weights'!$C$7,4,K11&gt;='Rating Scale &amp; Weights'!$C$8,5,K11&gt;='Rating Scale &amp; Weights'!$C$9,6,K11&gt;='Rating Scale &amp; Weights'!$C$10,7,K11&gt;='Rating Scale &amp; Weights'!$C$11,8,TRUE(),9)</f>
        <v>3</v>
      </c>
      <c r="Q11" s="8">
        <f>_xlfn.IFS(L11&gt;='Rating Scale &amp; Weights'!$D$4,1,L11&gt;='Rating Scale &amp; Weights'!$D$5,2,L11&gt;='Rating Scale &amp; Weights'!$D$6,3,L11&gt;='Rating Scale &amp; Weights'!$D$7,4,L11&gt;='Rating Scale &amp; Weights'!$D$8,5,L11&gt;='Rating Scale &amp; Weights'!$D$9,6,L11&gt;='Rating Scale &amp; Weights'!$D$10,7,L11&gt;='Rating Scale &amp; Weights'!$D$11,8,TRUE(),9)</f>
        <v>4</v>
      </c>
      <c r="R11" s="8">
        <f>_xlfn.IFS(M11&gt;='Rating Scale &amp; Weights'!$E$4,1,M11&gt;='Rating Scale &amp; Weights'!$E$5,2,M11&gt;='Rating Scale &amp; Weights'!$E$6,3,M11&gt;='Rating Scale &amp; Weights'!$E$7,4,M11&gt;='Rating Scale &amp; Weights'!$E$8,5,M11&gt;='Rating Scale &amp; Weights'!$E$9,6,M11&gt;='Rating Scale &amp; Weights'!$E$10,7,M11&gt;='Rating Scale &amp; Weights'!$E$11,8,TRUE(),9)</f>
        <v>4</v>
      </c>
      <c r="S11" s="8">
        <f>_xlfn.IFS(N11&gt;='Rating Scale &amp; Weights'!$F$4,1,N11&gt;='Rating Scale &amp; Weights'!$F$5,2,N11&gt;='Rating Scale &amp; Weights'!$F$6,3,N11&gt;='Rating Scale &amp; Weights'!$F$7,4,N11&gt;='Rating Scale &amp; Weights'!$F$8,5,N11&gt;='Rating Scale &amp; Weights'!$F$9,6,N11&gt;='Rating Scale &amp; Weights'!$F$10,7,N11&gt;='Rating Scale &amp; Weights'!$F$11,8,TRUE(),9)</f>
        <v>4</v>
      </c>
      <c r="T11" s="9">
        <f>O11*INDEX('Rating Scale &amp; Weights'!$K$4:$K$6,MATCH($C11,'Rating Scale &amp; Weights'!$J$4:$J$6,0))+P11*INDEX('Rating Scale &amp; Weights'!$L$4:$L$6,MATCH($C11,'Rating Scale &amp; Weights'!$J$4:$J$6,0))+Q11*INDEX('Rating Scale &amp; Weights'!$M$4:$M$6,MATCH($C11,'Rating Scale &amp; Weights'!$J$4:$J$6,0))+R11*INDEX('Rating Scale &amp; Weights'!$N$4:$N$6,MATCH($C11,'Rating Scale &amp; Weights'!$J$4:$J$6,0))+S11*INDEX('Rating Scale &amp; Weights'!$O$4:$O$6,MATCH($C11,'Rating Scale &amp; Weights'!$J$4:$J$6,0))</f>
        <v>3.45</v>
      </c>
      <c r="U11" s="4">
        <v>4</v>
      </c>
      <c r="V11" s="9">
        <f>T11*'Rating Scale &amp; Weights'!$K$10+U11*'Rating Scale &amp; Weights'!$K$11</f>
        <v>3.6150000000000002</v>
      </c>
      <c r="W11" s="4">
        <v>0</v>
      </c>
      <c r="X11" s="3"/>
      <c r="Y11" s="2">
        <f t="shared" si="6"/>
        <v>4</v>
      </c>
      <c r="Z11" s="8" t="str">
        <f>INDEX('Rating Scale &amp; Weights'!$H$4:$H$12,MATCH(Y11,'Rating Scale &amp; Weights'!$G$4:$G$12,0))</f>
        <v>Baa</v>
      </c>
      <c r="AA11" s="2" t="str">
        <f t="shared" si="7"/>
        <v>Investment Grade</v>
      </c>
    </row>
    <row r="12" spans="1:27" x14ac:dyDescent="0.2">
      <c r="A12" s="10">
        <f t="shared" si="0"/>
        <v>6</v>
      </c>
      <c r="B12" s="11" t="s">
        <v>39</v>
      </c>
      <c r="C12" s="12" t="s">
        <v>28</v>
      </c>
      <c r="D12" s="13">
        <v>6100</v>
      </c>
      <c r="E12" s="13">
        <v>5600</v>
      </c>
      <c r="F12" s="13">
        <v>550</v>
      </c>
      <c r="G12" s="13">
        <v>210</v>
      </c>
      <c r="H12" s="13">
        <v>4800</v>
      </c>
      <c r="I12" s="13">
        <v>10</v>
      </c>
      <c r="J12" s="14">
        <f t="shared" si="1"/>
        <v>8.7272727272727266</v>
      </c>
      <c r="K12" s="14">
        <f t="shared" si="2"/>
        <v>2.6190476190476191</v>
      </c>
      <c r="L12" s="15">
        <f t="shared" si="3"/>
        <v>9.0163934426229511E-2</v>
      </c>
      <c r="M12" s="15">
        <f t="shared" si="4"/>
        <v>6.8750000000000006E-2</v>
      </c>
      <c r="N12" s="15">
        <f t="shared" si="5"/>
        <v>8.9285714285714288E-2</v>
      </c>
      <c r="O12" s="16">
        <f>_xlfn.IFS(J12&lt;='Rating Scale &amp; Weights'!$B$4,1,J12&lt;='Rating Scale &amp; Weights'!$B$5,2,J12&lt;='Rating Scale &amp; Weights'!$B$6,3,J12&lt;='Rating Scale &amp; Weights'!$B$7,4,J12&lt;='Rating Scale &amp; Weights'!$B$8,5,J12&lt;='Rating Scale &amp; Weights'!$B$9,6,J12&lt;='Rating Scale &amp; Weights'!$B$10,7,J12&lt;='Rating Scale &amp; Weights'!$B$11,8,TRUE(),9)</f>
        <v>8</v>
      </c>
      <c r="P12" s="16">
        <f>_xlfn.IFS(K12&gt;='Rating Scale &amp; Weights'!$C$4,1,K12&gt;='Rating Scale &amp; Weights'!$C$5,2,K12&gt;='Rating Scale &amp; Weights'!$C$6,3,K12&gt;='Rating Scale &amp; Weights'!$C$7,4,K12&gt;='Rating Scale &amp; Weights'!$C$8,5,K12&gt;='Rating Scale &amp; Weights'!$C$9,6,K12&gt;='Rating Scale &amp; Weights'!$C$10,7,K12&gt;='Rating Scale &amp; Weights'!$C$11,8,TRUE(),9)</f>
        <v>6</v>
      </c>
      <c r="Q12" s="16">
        <f>_xlfn.IFS(L12&gt;='Rating Scale &amp; Weights'!$D$4,1,L12&gt;='Rating Scale &amp; Weights'!$D$5,2,L12&gt;='Rating Scale &amp; Weights'!$D$6,3,L12&gt;='Rating Scale &amp; Weights'!$D$7,4,L12&gt;='Rating Scale &amp; Weights'!$D$8,5,L12&gt;='Rating Scale &amp; Weights'!$D$9,6,L12&gt;='Rating Scale &amp; Weights'!$D$10,7,L12&gt;='Rating Scale &amp; Weights'!$D$11,8,TRUE(),9)</f>
        <v>6</v>
      </c>
      <c r="R12" s="16">
        <f>_xlfn.IFS(M12&gt;='Rating Scale &amp; Weights'!$E$4,1,M12&gt;='Rating Scale &amp; Weights'!$E$5,2,M12&gt;='Rating Scale &amp; Weights'!$E$6,3,M12&gt;='Rating Scale &amp; Weights'!$E$7,4,M12&gt;='Rating Scale &amp; Weights'!$E$8,5,M12&gt;='Rating Scale &amp; Weights'!$E$9,6,M12&gt;='Rating Scale &amp; Weights'!$E$10,7,M12&gt;='Rating Scale &amp; Weights'!$E$11,8,TRUE(),9)</f>
        <v>7</v>
      </c>
      <c r="S12" s="16">
        <f>_xlfn.IFS(N12&gt;='Rating Scale &amp; Weights'!$F$4,1,N12&gt;='Rating Scale &amp; Weights'!$F$5,2,N12&gt;='Rating Scale &amp; Weights'!$F$6,3,N12&gt;='Rating Scale &amp; Weights'!$F$7,4,N12&gt;='Rating Scale &amp; Weights'!$F$8,5,N12&gt;='Rating Scale &amp; Weights'!$F$9,6,N12&gt;='Rating Scale &amp; Weights'!$F$10,7,N12&gt;='Rating Scale &amp; Weights'!$F$11,8,TRUE(),9)</f>
        <v>3</v>
      </c>
      <c r="T12" s="17">
        <f>O12*INDEX('Rating Scale &amp; Weights'!$K$4:$K$6,MATCH($C12,'Rating Scale &amp; Weights'!$J$4:$J$6,0))+P12*INDEX('Rating Scale &amp; Weights'!$L$4:$L$6,MATCH($C12,'Rating Scale &amp; Weights'!$J$4:$J$6,0))+Q12*INDEX('Rating Scale &amp; Weights'!$M$4:$M$6,MATCH($C12,'Rating Scale &amp; Weights'!$J$4:$J$6,0))+R12*INDEX('Rating Scale &amp; Weights'!$N$4:$N$6,MATCH($C12,'Rating Scale &amp; Weights'!$J$4:$J$6,0))+S12*INDEX('Rating Scale &amp; Weights'!$O$4:$O$6,MATCH($C12,'Rating Scale &amp; Weights'!$J$4:$J$6,0))</f>
        <v>6.4499999999999993</v>
      </c>
      <c r="U12" s="12">
        <v>6</v>
      </c>
      <c r="V12" s="17">
        <f>T12*'Rating Scale &amp; Weights'!$K$10+U12*'Rating Scale &amp; Weights'!$K$11</f>
        <v>6.3149999999999986</v>
      </c>
      <c r="W12" s="12">
        <v>1</v>
      </c>
      <c r="X12" s="11" t="s">
        <v>40</v>
      </c>
      <c r="Y12" s="10">
        <f t="shared" si="6"/>
        <v>7</v>
      </c>
      <c r="Z12" s="16" t="str">
        <f>INDEX('Rating Scale &amp; Weights'!$H$4:$H$12,MATCH(Y12,'Rating Scale &amp; Weights'!$G$4:$G$12,0))</f>
        <v>Caa</v>
      </c>
      <c r="AA12" s="10" t="str">
        <f t="shared" si="7"/>
        <v>Speculative Grade</v>
      </c>
    </row>
    <row r="14" spans="1:27" ht="27.75" customHeight="1" x14ac:dyDescent="0.2">
      <c r="A14" s="40" t="s">
        <v>41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</row>
  </sheetData>
  <mergeCells count="3">
    <mergeCell ref="A1:AA1"/>
    <mergeCell ref="A2:AA2"/>
    <mergeCell ref="A14:AA14"/>
  </mergeCells>
  <conditionalFormatting sqref="Z5:Z12">
    <cfRule type="cellIs" dxfId="10" priority="2" operator="equal">
      <formula>"Aaa"</formula>
    </cfRule>
    <cfRule type="cellIs" dxfId="9" priority="3" operator="equal">
      <formula>"Aa"</formula>
    </cfRule>
    <cfRule type="cellIs" dxfId="8" priority="4" operator="equal">
      <formula>"A"</formula>
    </cfRule>
    <cfRule type="cellIs" dxfId="7" priority="5" operator="equal">
      <formula>"Baa"</formula>
    </cfRule>
    <cfRule type="cellIs" dxfId="6" priority="6" operator="equal">
      <formula>"Ba"</formula>
    </cfRule>
    <cfRule type="cellIs" dxfId="5" priority="7" operator="equal">
      <formula>"B"</formula>
    </cfRule>
    <cfRule type="cellIs" dxfId="4" priority="8" operator="equal">
      <formula>"Caa"</formula>
    </cfRule>
    <cfRule type="cellIs" dxfId="3" priority="9" operator="equal">
      <formula>"Ca"</formula>
    </cfRule>
    <cfRule type="cellIs" dxfId="2" priority="10" operator="equal">
      <formula>"C"</formula>
    </cfRule>
  </conditionalFormatting>
  <dataValidations count="3">
    <dataValidation type="list" sqref="C5:C12" xr:uid="{00000000-0002-0000-0000-000000000000}">
      <formula1>"Industrial,Utility,Tech / Growth"</formula1>
      <formula2>0</formula2>
    </dataValidation>
    <dataValidation type="whole" error="Business Profile Score must be a whole number from 1 (best) to 9 (worst)." sqref="U5:U12" xr:uid="{00000000-0002-0000-0000-000001000000}">
      <formula1>1</formula1>
      <formula2>9</formula2>
    </dataValidation>
    <dataValidation type="whole" error="Notching adjustment must be a whole number from -2 to +2." sqref="W5:W12" xr:uid="{00000000-0002-0000-0000-000002000000}">
      <formula1>-2</formula1>
      <formula2>2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2A9C5"/>
  </sheetPr>
  <dimension ref="A1:P14"/>
  <sheetViews>
    <sheetView showGridLines="0" zoomScaleNormal="100" workbookViewId="0">
      <selection sqref="A1:P1"/>
    </sheetView>
  </sheetViews>
  <sheetFormatPr baseColWidth="10" defaultColWidth="8.6640625" defaultRowHeight="15" x14ac:dyDescent="0.2"/>
  <cols>
    <col min="1" max="1" width="26" customWidth="1"/>
    <col min="2" max="6" width="15" customWidth="1"/>
    <col min="7" max="7" width="8" customWidth="1"/>
    <col min="8" max="8" width="22" customWidth="1"/>
    <col min="9" max="9" width="3" customWidth="1"/>
    <col min="10" max="10" width="18" customWidth="1"/>
    <col min="11" max="15" width="12" customWidth="1"/>
    <col min="16" max="16" width="9" customWidth="1"/>
  </cols>
  <sheetData>
    <row r="1" spans="1:16" ht="20" x14ac:dyDescent="0.2">
      <c r="A1" s="38" t="s">
        <v>42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x14ac:dyDescent="0.2">
      <c r="A2" s="39" t="s">
        <v>43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45" x14ac:dyDescent="0.2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44</v>
      </c>
      <c r="H3" s="1" t="s">
        <v>50</v>
      </c>
      <c r="J3" s="1" t="s">
        <v>2</v>
      </c>
      <c r="K3" s="1" t="s">
        <v>51</v>
      </c>
      <c r="L3" s="1" t="s">
        <v>52</v>
      </c>
      <c r="M3" s="1" t="s">
        <v>53</v>
      </c>
      <c r="N3" s="1" t="s">
        <v>54</v>
      </c>
      <c r="O3" s="1" t="s">
        <v>55</v>
      </c>
      <c r="P3" s="1" t="s">
        <v>56</v>
      </c>
    </row>
    <row r="4" spans="1:16" x14ac:dyDescent="0.2">
      <c r="A4" s="4">
        <v>1</v>
      </c>
      <c r="B4" s="18">
        <v>1</v>
      </c>
      <c r="C4" s="18">
        <v>15</v>
      </c>
      <c r="D4" s="19">
        <v>0.35</v>
      </c>
      <c r="E4" s="19">
        <v>0.6</v>
      </c>
      <c r="F4" s="19">
        <v>0.15</v>
      </c>
      <c r="G4" s="2">
        <v>1</v>
      </c>
      <c r="H4" s="20" t="s">
        <v>57</v>
      </c>
      <c r="J4" s="3" t="s">
        <v>28</v>
      </c>
      <c r="K4" s="21">
        <v>0.3</v>
      </c>
      <c r="L4" s="21">
        <v>0.25</v>
      </c>
      <c r="M4" s="21">
        <v>0.2</v>
      </c>
      <c r="N4" s="21">
        <v>0.15</v>
      </c>
      <c r="O4" s="21">
        <v>0.1</v>
      </c>
      <c r="P4" s="22">
        <f>SUM(K4:O4)</f>
        <v>1</v>
      </c>
    </row>
    <row r="5" spans="1:16" x14ac:dyDescent="0.2">
      <c r="A5" s="12">
        <v>2</v>
      </c>
      <c r="B5" s="23">
        <v>2</v>
      </c>
      <c r="C5" s="23">
        <v>10</v>
      </c>
      <c r="D5" s="24">
        <v>0.28000000000000003</v>
      </c>
      <c r="E5" s="24">
        <v>0.45</v>
      </c>
      <c r="F5" s="24">
        <v>0.1</v>
      </c>
      <c r="G5" s="2">
        <v>2</v>
      </c>
      <c r="H5" s="25" t="s">
        <v>58</v>
      </c>
      <c r="J5" s="11" t="s">
        <v>31</v>
      </c>
      <c r="K5" s="26">
        <v>0.2</v>
      </c>
      <c r="L5" s="26">
        <v>0.3</v>
      </c>
      <c r="M5" s="26">
        <v>0.15</v>
      </c>
      <c r="N5" s="26">
        <v>0.25</v>
      </c>
      <c r="O5" s="26">
        <v>0.1</v>
      </c>
      <c r="P5" s="27">
        <f>SUM(K5:O5)</f>
        <v>1</v>
      </c>
    </row>
    <row r="6" spans="1:16" x14ac:dyDescent="0.2">
      <c r="A6" s="4">
        <v>3</v>
      </c>
      <c r="B6" s="18">
        <v>3</v>
      </c>
      <c r="C6" s="18">
        <v>7</v>
      </c>
      <c r="D6" s="19">
        <v>0.22</v>
      </c>
      <c r="E6" s="19">
        <v>0.35</v>
      </c>
      <c r="F6" s="19">
        <v>7.0000000000000007E-2</v>
      </c>
      <c r="G6" s="2">
        <v>3</v>
      </c>
      <c r="H6" s="28" t="s">
        <v>59</v>
      </c>
      <c r="J6" s="3" t="s">
        <v>34</v>
      </c>
      <c r="K6" s="21">
        <v>0.2</v>
      </c>
      <c r="L6" s="21">
        <v>0.2</v>
      </c>
      <c r="M6" s="21">
        <v>0.25</v>
      </c>
      <c r="N6" s="21">
        <v>0.15</v>
      </c>
      <c r="O6" s="21">
        <v>0.2</v>
      </c>
      <c r="P6" s="22">
        <f>SUM(K6:O6)</f>
        <v>1</v>
      </c>
    </row>
    <row r="7" spans="1:16" x14ac:dyDescent="0.2">
      <c r="A7" s="12">
        <v>4</v>
      </c>
      <c r="B7" s="23">
        <v>4</v>
      </c>
      <c r="C7" s="23">
        <v>5</v>
      </c>
      <c r="D7" s="24">
        <v>0.17</v>
      </c>
      <c r="E7" s="24">
        <v>0.25</v>
      </c>
      <c r="F7" s="24">
        <v>0.04</v>
      </c>
      <c r="G7" s="2">
        <v>4</v>
      </c>
      <c r="H7" s="29" t="s">
        <v>60</v>
      </c>
    </row>
    <row r="8" spans="1:16" ht="25.5" customHeight="1" x14ac:dyDescent="0.2">
      <c r="A8" s="4">
        <v>5</v>
      </c>
      <c r="B8" s="18">
        <v>5</v>
      </c>
      <c r="C8" s="18">
        <v>3.5</v>
      </c>
      <c r="D8" s="19">
        <v>0.12</v>
      </c>
      <c r="E8" s="19">
        <v>0.17</v>
      </c>
      <c r="F8" s="19">
        <v>0.02</v>
      </c>
      <c r="G8" s="2">
        <v>5</v>
      </c>
      <c r="H8" s="30" t="s">
        <v>61</v>
      </c>
      <c r="J8" s="39" t="s">
        <v>62</v>
      </c>
      <c r="K8" s="39"/>
      <c r="L8" s="39"/>
      <c r="M8" s="39"/>
      <c r="N8" s="39"/>
      <c r="O8" s="39"/>
      <c r="P8" s="39"/>
    </row>
    <row r="9" spans="1:16" x14ac:dyDescent="0.2">
      <c r="A9" s="12">
        <v>6</v>
      </c>
      <c r="B9" s="23">
        <v>6.5</v>
      </c>
      <c r="C9" s="23">
        <v>2</v>
      </c>
      <c r="D9" s="24">
        <v>0.08</v>
      </c>
      <c r="E9" s="24">
        <v>0.1</v>
      </c>
      <c r="F9" s="24">
        <v>0</v>
      </c>
      <c r="G9" s="2">
        <v>6</v>
      </c>
      <c r="H9" s="31" t="s">
        <v>63</v>
      </c>
      <c r="J9" s="41" t="s">
        <v>64</v>
      </c>
      <c r="K9" s="41"/>
    </row>
    <row r="10" spans="1:16" x14ac:dyDescent="0.2">
      <c r="A10" s="4">
        <v>7</v>
      </c>
      <c r="B10" s="18">
        <v>8</v>
      </c>
      <c r="C10" s="18">
        <v>1</v>
      </c>
      <c r="D10" s="19">
        <v>0.04</v>
      </c>
      <c r="E10" s="19">
        <v>0.05</v>
      </c>
      <c r="F10" s="19">
        <v>-0.03</v>
      </c>
      <c r="G10" s="2">
        <v>7</v>
      </c>
      <c r="H10" s="32" t="s">
        <v>65</v>
      </c>
      <c r="J10" s="33" t="s">
        <v>66</v>
      </c>
      <c r="K10" s="21">
        <v>0.7</v>
      </c>
    </row>
    <row r="11" spans="1:16" x14ac:dyDescent="0.2">
      <c r="A11" s="12">
        <v>8</v>
      </c>
      <c r="B11" s="23">
        <v>10</v>
      </c>
      <c r="C11" s="23">
        <v>0.5</v>
      </c>
      <c r="D11" s="24">
        <v>0</v>
      </c>
      <c r="E11" s="24">
        <v>0</v>
      </c>
      <c r="F11" s="24">
        <v>-0.08</v>
      </c>
      <c r="G11" s="2">
        <v>8</v>
      </c>
      <c r="H11" s="34" t="s">
        <v>67</v>
      </c>
      <c r="J11" s="33" t="s">
        <v>68</v>
      </c>
      <c r="K11" s="21">
        <v>0.3</v>
      </c>
    </row>
    <row r="12" spans="1:16" ht="25.5" customHeight="1" x14ac:dyDescent="0.2">
      <c r="A12" s="39" t="s">
        <v>69</v>
      </c>
      <c r="B12" s="39"/>
      <c r="C12" s="39"/>
      <c r="D12" s="39"/>
      <c r="E12" s="39"/>
      <c r="F12" s="39"/>
      <c r="G12" s="2">
        <v>9</v>
      </c>
      <c r="H12" s="35" t="s">
        <v>70</v>
      </c>
      <c r="J12" s="36" t="s">
        <v>56</v>
      </c>
      <c r="K12" s="22">
        <f>SUM(K10:K11)</f>
        <v>1</v>
      </c>
    </row>
    <row r="14" spans="1:16" ht="24" customHeight="1" x14ac:dyDescent="0.2">
      <c r="G14" s="39" t="s">
        <v>71</v>
      </c>
      <c r="H14" s="39"/>
    </row>
  </sheetData>
  <mergeCells count="6">
    <mergeCell ref="G14:H14"/>
    <mergeCell ref="A1:P1"/>
    <mergeCell ref="A2:P2"/>
    <mergeCell ref="J8:P8"/>
    <mergeCell ref="J9:K9"/>
    <mergeCell ref="A12:F12"/>
  </mergeCells>
  <conditionalFormatting sqref="K12">
    <cfRule type="cellIs" dxfId="1" priority="5" operator="notEqual">
      <formula>1</formula>
    </cfRule>
  </conditionalFormatting>
  <conditionalFormatting sqref="P4:P6">
    <cfRule type="cellIs" dxfId="0" priority="2" operator="notEqual">
      <formula>1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EF9BBB"/>
  </sheetPr>
  <dimension ref="A1:D21"/>
  <sheetViews>
    <sheetView showGridLines="0" zoomScaleNormal="100" workbookViewId="0">
      <selection sqref="A1:D1"/>
    </sheetView>
  </sheetViews>
  <sheetFormatPr baseColWidth="10" defaultColWidth="8.6640625" defaultRowHeight="15" x14ac:dyDescent="0.2"/>
  <cols>
    <col min="1" max="1" width="130" customWidth="1"/>
  </cols>
  <sheetData>
    <row r="1" spans="1:4" ht="20" x14ac:dyDescent="0.2">
      <c r="A1" s="38" t="s">
        <v>72</v>
      </c>
      <c r="B1" s="38"/>
      <c r="C1" s="38"/>
      <c r="D1" s="38"/>
    </row>
    <row r="2" spans="1:4" x14ac:dyDescent="0.2">
      <c r="A2" s="39" t="s">
        <v>73</v>
      </c>
      <c r="B2" s="39"/>
      <c r="C2" s="39"/>
      <c r="D2" s="39"/>
    </row>
    <row r="4" spans="1:4" x14ac:dyDescent="0.2">
      <c r="A4" s="41" t="s">
        <v>74</v>
      </c>
      <c r="B4" s="41"/>
      <c r="C4" s="41"/>
      <c r="D4" s="41"/>
    </row>
    <row r="5" spans="1:4" ht="31.5" customHeight="1" x14ac:dyDescent="0.2">
      <c r="A5" s="37" t="s">
        <v>75</v>
      </c>
      <c r="B5" s="37"/>
      <c r="C5" s="37"/>
      <c r="D5" s="37"/>
    </row>
    <row r="6" spans="1:4" ht="31.5" customHeight="1" x14ac:dyDescent="0.2">
      <c r="A6" s="37" t="s">
        <v>76</v>
      </c>
      <c r="B6" s="37"/>
      <c r="C6" s="37"/>
      <c r="D6" s="37"/>
    </row>
    <row r="7" spans="1:4" ht="31.5" customHeight="1" x14ac:dyDescent="0.2">
      <c r="A7" s="37" t="s">
        <v>77</v>
      </c>
      <c r="B7" s="37"/>
      <c r="C7" s="37"/>
      <c r="D7" s="37"/>
    </row>
    <row r="8" spans="1:4" ht="31.5" customHeight="1" x14ac:dyDescent="0.2">
      <c r="A8" s="37" t="s">
        <v>78</v>
      </c>
      <c r="B8" s="37"/>
      <c r="C8" s="37"/>
      <c r="D8" s="37"/>
    </row>
    <row r="9" spans="1:4" ht="31.5" customHeight="1" x14ac:dyDescent="0.2">
      <c r="A9" s="37" t="s">
        <v>79</v>
      </c>
      <c r="B9" s="37"/>
      <c r="C9" s="37"/>
      <c r="D9" s="37"/>
    </row>
    <row r="10" spans="1:4" ht="31.5" customHeight="1" x14ac:dyDescent="0.2">
      <c r="A10" s="37" t="s">
        <v>80</v>
      </c>
      <c r="B10" s="37"/>
      <c r="C10" s="37"/>
      <c r="D10" s="37"/>
    </row>
    <row r="12" spans="1:4" x14ac:dyDescent="0.2">
      <c r="A12" s="41" t="s">
        <v>81</v>
      </c>
      <c r="B12" s="41"/>
      <c r="C12" s="41"/>
      <c r="D12" s="41"/>
    </row>
    <row r="13" spans="1:4" ht="31.5" customHeight="1" x14ac:dyDescent="0.2">
      <c r="A13" s="37" t="s">
        <v>82</v>
      </c>
      <c r="B13" s="37"/>
      <c r="C13" s="37"/>
      <c r="D13" s="37"/>
    </row>
    <row r="14" spans="1:4" ht="31.5" customHeight="1" x14ac:dyDescent="0.2">
      <c r="A14" s="37" t="s">
        <v>83</v>
      </c>
      <c r="B14" s="37"/>
      <c r="C14" s="37"/>
      <c r="D14" s="37"/>
    </row>
    <row r="15" spans="1:4" ht="31.5" customHeight="1" x14ac:dyDescent="0.2">
      <c r="A15" s="37" t="s">
        <v>84</v>
      </c>
      <c r="B15" s="37"/>
      <c r="C15" s="37"/>
      <c r="D15" s="37"/>
    </row>
    <row r="16" spans="1:4" ht="31.5" customHeight="1" x14ac:dyDescent="0.2">
      <c r="A16" s="37" t="s">
        <v>85</v>
      </c>
      <c r="B16" s="37"/>
      <c r="C16" s="37"/>
      <c r="D16" s="37"/>
    </row>
    <row r="17" spans="1:4" ht="31.5" customHeight="1" x14ac:dyDescent="0.2">
      <c r="A17" s="37" t="s">
        <v>86</v>
      </c>
      <c r="B17" s="37"/>
      <c r="C17" s="37"/>
      <c r="D17" s="37"/>
    </row>
    <row r="18" spans="1:4" ht="31.5" customHeight="1" x14ac:dyDescent="0.2">
      <c r="A18" s="37" t="s">
        <v>87</v>
      </c>
      <c r="B18" s="37"/>
      <c r="C18" s="37"/>
      <c r="D18" s="37"/>
    </row>
    <row r="20" spans="1:4" x14ac:dyDescent="0.2">
      <c r="A20" s="41" t="s">
        <v>88</v>
      </c>
      <c r="B20" s="41"/>
      <c r="C20" s="41"/>
      <c r="D20" s="41"/>
    </row>
    <row r="21" spans="1:4" ht="31.5" customHeight="1" x14ac:dyDescent="0.2">
      <c r="A21" s="37" t="s">
        <v>89</v>
      </c>
      <c r="B21" s="37"/>
      <c r="C21" s="37"/>
      <c r="D21" s="37"/>
    </row>
  </sheetData>
  <mergeCells count="18">
    <mergeCell ref="A1:D1"/>
    <mergeCell ref="A2:D2"/>
    <mergeCell ref="A4:D4"/>
    <mergeCell ref="A5:D5"/>
    <mergeCell ref="A6:D6"/>
    <mergeCell ref="A7:D7"/>
    <mergeCell ref="A8:D8"/>
    <mergeCell ref="A9:D9"/>
    <mergeCell ref="A10:D10"/>
    <mergeCell ref="A12:D12"/>
    <mergeCell ref="A18:D18"/>
    <mergeCell ref="A20:D20"/>
    <mergeCell ref="A21:D21"/>
    <mergeCell ref="A13:D13"/>
    <mergeCell ref="A14:D14"/>
    <mergeCell ref="A15:D15"/>
    <mergeCell ref="A16:D16"/>
    <mergeCell ref="A17:D17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E4EF"/>
  </sheetPr>
  <dimension ref="A1:F11"/>
  <sheetViews>
    <sheetView showGridLines="0" zoomScaleNormal="100" workbookViewId="0">
      <selection activeCell="A10" sqref="A10:F10"/>
    </sheetView>
  </sheetViews>
  <sheetFormatPr baseColWidth="10" defaultColWidth="8.6640625" defaultRowHeight="15" x14ac:dyDescent="0.2"/>
  <cols>
    <col min="1" max="1" width="130" customWidth="1"/>
  </cols>
  <sheetData>
    <row r="1" spans="1:6" ht="20" x14ac:dyDescent="0.2">
      <c r="A1" s="38" t="s">
        <v>90</v>
      </c>
      <c r="B1" s="38"/>
      <c r="C1" s="38"/>
      <c r="D1" s="38"/>
    </row>
    <row r="3" spans="1:6" ht="30" customHeight="1" x14ac:dyDescent="0.2">
      <c r="A3" s="37" t="s">
        <v>91</v>
      </c>
      <c r="B3" s="37"/>
      <c r="C3" s="37"/>
      <c r="D3" s="37"/>
      <c r="E3" s="37"/>
      <c r="F3" s="37"/>
    </row>
    <row r="4" spans="1:6" ht="30" customHeight="1" x14ac:dyDescent="0.2">
      <c r="A4" s="37" t="s">
        <v>92</v>
      </c>
      <c r="B4" s="37"/>
      <c r="C4" s="37"/>
      <c r="D4" s="37"/>
      <c r="E4" s="37"/>
      <c r="F4" s="37"/>
    </row>
    <row r="5" spans="1:6" ht="30" customHeight="1" x14ac:dyDescent="0.2">
      <c r="A5" s="37" t="s">
        <v>93</v>
      </c>
      <c r="B5" s="37"/>
      <c r="C5" s="37"/>
      <c r="D5" s="37"/>
      <c r="E5" s="37"/>
      <c r="F5" s="37"/>
    </row>
    <row r="6" spans="1:6" ht="30" customHeight="1" x14ac:dyDescent="0.2">
      <c r="A6" s="37" t="s">
        <v>94</v>
      </c>
      <c r="B6" s="37"/>
      <c r="C6" s="37"/>
      <c r="D6" s="37"/>
      <c r="E6" s="37"/>
      <c r="F6" s="37"/>
    </row>
    <row r="7" spans="1:6" ht="30" customHeight="1" x14ac:dyDescent="0.2">
      <c r="A7" s="37" t="s">
        <v>95</v>
      </c>
      <c r="B7" s="37"/>
      <c r="C7" s="37"/>
      <c r="D7" s="37"/>
      <c r="E7" s="37"/>
      <c r="F7" s="37"/>
    </row>
    <row r="8" spans="1:6" ht="30" customHeight="1" x14ac:dyDescent="0.2">
      <c r="A8" s="37" t="s">
        <v>101</v>
      </c>
      <c r="B8" s="37"/>
      <c r="C8" s="37"/>
      <c r="D8" s="37"/>
      <c r="E8" s="37"/>
      <c r="F8" s="37"/>
    </row>
    <row r="9" spans="1:6" ht="30" customHeight="1" x14ac:dyDescent="0.2">
      <c r="A9" s="37" t="s">
        <v>96</v>
      </c>
      <c r="B9" s="37"/>
      <c r="C9" s="37"/>
      <c r="D9" s="37"/>
      <c r="E9" s="37"/>
      <c r="F9" s="37"/>
    </row>
    <row r="10" spans="1:6" ht="30" customHeight="1" x14ac:dyDescent="0.2">
      <c r="A10" s="37" t="s">
        <v>100</v>
      </c>
      <c r="B10" s="37"/>
      <c r="C10" s="37"/>
      <c r="D10" s="37"/>
      <c r="E10" s="37"/>
      <c r="F10" s="37"/>
    </row>
    <row r="11" spans="1:6" ht="30" customHeight="1" x14ac:dyDescent="0.2">
      <c r="A11" s="37" t="s">
        <v>97</v>
      </c>
      <c r="B11" s="37"/>
      <c r="C11" s="37"/>
      <c r="D11" s="37"/>
      <c r="E11" s="37"/>
      <c r="F11" s="37"/>
    </row>
  </sheetData>
  <mergeCells count="10">
    <mergeCell ref="A1:D1"/>
    <mergeCell ref="A3:F3"/>
    <mergeCell ref="A4:F4"/>
    <mergeCell ref="A5:F5"/>
    <mergeCell ref="A6:F6"/>
    <mergeCell ref="A7:F7"/>
    <mergeCell ref="A8:F8"/>
    <mergeCell ref="A9:F9"/>
    <mergeCell ref="A10:F10"/>
    <mergeCell ref="A11:F1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Rating Scorecard</vt:lpstr>
      <vt:lpstr>Rating Scale &amp; Weights</vt:lpstr>
      <vt:lpstr>Methodology &amp; Limitations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Yari Ib</cp:lastModifiedBy>
  <cp:revision>0</cp:revision>
  <dcterms:created xsi:type="dcterms:W3CDTF">2026-07-14T23:54:14Z</dcterms:created>
  <dcterms:modified xsi:type="dcterms:W3CDTF">2026-07-16T00:03:06Z</dcterms:modified>
  <dc:language>en-US</dc:language>
</cp:coreProperties>
</file>